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2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drawings/drawing3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Jebadia\Downloads\"/>
    </mc:Choice>
  </mc:AlternateContent>
  <xr:revisionPtr revIDLastSave="0" documentId="8_{17151978-9305-4F02-A8FA-A11B992E7F45}" xr6:coauthVersionLast="47" xr6:coauthVersionMax="47" xr10:uidLastSave="{00000000-0000-0000-0000-000000000000}"/>
  <bookViews>
    <workbookView xWindow="-120" yWindow="-120" windowWidth="37710" windowHeight="21840" xr2:uid="{00000000-000D-0000-FFFF-FFFF00000000}"/>
  </bookViews>
  <sheets>
    <sheet name="RAM" sheetId="1" r:id="rId1"/>
    <sheet name="Centralt" sheetId="2" r:id="rId2"/>
    <sheet name="Bussnämnden" sheetId="3" r:id="rId3"/>
    <sheet name="Festgruppen" sheetId="4" r:id="rId4"/>
    <sheet name="Föreningar" sheetId="5" r:id="rId5"/>
    <sheet name="Idrottsnämnden" sheetId="6" r:id="rId6"/>
    <sheet name="Internationella Gruppen" sheetId="7" r:id="rId7"/>
    <sheet name="Jipponämnden" sheetId="8" r:id="rId8"/>
    <sheet name="KBM" sheetId="9" r:id="rId9"/>
    <sheet name="JML-nämnden" sheetId="10" r:id="rId10"/>
    <sheet name="Klubbnissarna" sheetId="11" r:id="rId11"/>
    <sheet name="Kommunikationsnämnden" sheetId="12" r:id="rId12"/>
    <sheet name="MSN" sheetId="13" r:id="rId13"/>
    <sheet name="Näringslivsnämnden" sheetId="14" r:id="rId14"/>
    <sheet name="Smörjkammarnämnden" sheetId="15" r:id="rId15"/>
    <sheet name="Studienämnden" sheetId="16" r:id="rId16"/>
    <sheet name="Skärmnämnden" sheetId="17" r:id="rId17"/>
    <sheet name="Vinprovarkommittén" sheetId="18" r:id="rId18"/>
    <sheet name="Moment" sheetId="19" r:id="rId19"/>
    <sheet name="Jubelspexet" sheetId="20" r:id="rId20"/>
    <sheet name="kladdddd phös" sheetId="27" state="hidden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31" roundtripDataSignature="AMtx7mhb6+PrCKZt6akGPGrtVXCbHcfp+Q=="/>
    </ext>
  </extLst>
</workbook>
</file>

<file path=xl/calcChain.xml><?xml version="1.0" encoding="utf-8"?>
<calcChain xmlns="http://schemas.openxmlformats.org/spreadsheetml/2006/main">
  <c r="C21" i="9" l="1"/>
  <c r="C33" i="2"/>
  <c r="E10" i="16"/>
  <c r="H10" i="16" s="1"/>
  <c r="H11" i="16" s="1"/>
  <c r="H23" i="16" s="1"/>
  <c r="G166" i="27"/>
  <c r="F166" i="27"/>
  <c r="D166" i="27"/>
  <c r="C166" i="27"/>
  <c r="E161" i="27"/>
  <c r="H161" i="27" s="1"/>
  <c r="E160" i="27"/>
  <c r="H160" i="27" s="1"/>
  <c r="H159" i="27"/>
  <c r="E159" i="27"/>
  <c r="L143" i="27"/>
  <c r="K143" i="27"/>
  <c r="J143" i="27"/>
  <c r="I143" i="27"/>
  <c r="G143" i="27"/>
  <c r="F143" i="27"/>
  <c r="D143" i="27"/>
  <c r="C143" i="27"/>
  <c r="E129" i="27"/>
  <c r="H129" i="27" s="1"/>
  <c r="M128" i="27"/>
  <c r="H128" i="27"/>
  <c r="E128" i="27"/>
  <c r="M127" i="27"/>
  <c r="M143" i="27" s="1"/>
  <c r="E127" i="27"/>
  <c r="H127" i="27" s="1"/>
  <c r="L123" i="27"/>
  <c r="K123" i="27"/>
  <c r="J123" i="27"/>
  <c r="I123" i="27"/>
  <c r="G123" i="27"/>
  <c r="F123" i="27"/>
  <c r="D123" i="27"/>
  <c r="C123" i="27"/>
  <c r="E120" i="27"/>
  <c r="H119" i="27"/>
  <c r="M119" i="27" s="1"/>
  <c r="E119" i="27"/>
  <c r="M118" i="27"/>
  <c r="M123" i="27" s="1"/>
  <c r="H118" i="27"/>
  <c r="E118" i="27"/>
  <c r="L114" i="27"/>
  <c r="K114" i="27"/>
  <c r="J114" i="27"/>
  <c r="I114" i="27"/>
  <c r="G114" i="27"/>
  <c r="F114" i="27"/>
  <c r="D114" i="27"/>
  <c r="C114" i="27"/>
  <c r="E113" i="27"/>
  <c r="M112" i="27"/>
  <c r="H112" i="27"/>
  <c r="E112" i="27"/>
  <c r="M111" i="27"/>
  <c r="M114" i="27" s="1"/>
  <c r="E111" i="27"/>
  <c r="H111" i="27" s="1"/>
  <c r="L107" i="27"/>
  <c r="K107" i="27"/>
  <c r="J107" i="27"/>
  <c r="I107" i="27"/>
  <c r="G107" i="27"/>
  <c r="F107" i="27"/>
  <c r="D107" i="27"/>
  <c r="C107" i="27"/>
  <c r="E106" i="27"/>
  <c r="H105" i="27"/>
  <c r="M105" i="27" s="1"/>
  <c r="E105" i="27"/>
  <c r="M104" i="27"/>
  <c r="H104" i="27"/>
  <c r="E104" i="27"/>
  <c r="L100" i="27"/>
  <c r="K100" i="27"/>
  <c r="J100" i="27"/>
  <c r="I100" i="27"/>
  <c r="G100" i="27"/>
  <c r="F100" i="27"/>
  <c r="D100" i="27"/>
  <c r="C100" i="27"/>
  <c r="E99" i="27"/>
  <c r="M98" i="27"/>
  <c r="H98" i="27"/>
  <c r="E98" i="27"/>
  <c r="M97" i="27"/>
  <c r="M100" i="27" s="1"/>
  <c r="E97" i="27"/>
  <c r="H97" i="27" s="1"/>
  <c r="L93" i="27"/>
  <c r="K93" i="27"/>
  <c r="J93" i="27"/>
  <c r="I93" i="27"/>
  <c r="G93" i="27"/>
  <c r="F93" i="27"/>
  <c r="D93" i="27"/>
  <c r="C93" i="27"/>
  <c r="E91" i="27"/>
  <c r="H90" i="27"/>
  <c r="M90" i="27" s="1"/>
  <c r="E90" i="27"/>
  <c r="M89" i="27"/>
  <c r="M93" i="27" s="1"/>
  <c r="H89" i="27"/>
  <c r="E89" i="27"/>
  <c r="L85" i="27"/>
  <c r="K85" i="27"/>
  <c r="J85" i="27"/>
  <c r="I85" i="27"/>
  <c r="G85" i="27"/>
  <c r="F85" i="27"/>
  <c r="D85" i="27"/>
  <c r="C85" i="27"/>
  <c r="E84" i="27"/>
  <c r="M83" i="27"/>
  <c r="H83" i="27"/>
  <c r="E83" i="27"/>
  <c r="M82" i="27"/>
  <c r="M85" i="27" s="1"/>
  <c r="E82" i="27"/>
  <c r="H82" i="27" s="1"/>
  <c r="L78" i="27"/>
  <c r="K78" i="27"/>
  <c r="J78" i="27"/>
  <c r="I78" i="27"/>
  <c r="G78" i="27"/>
  <c r="F78" i="27"/>
  <c r="D78" i="27"/>
  <c r="C78" i="27"/>
  <c r="E77" i="27"/>
  <c r="H76" i="27"/>
  <c r="M76" i="27" s="1"/>
  <c r="E76" i="27"/>
  <c r="M75" i="27"/>
  <c r="M78" i="27" s="1"/>
  <c r="H75" i="27"/>
  <c r="E75" i="27"/>
  <c r="L71" i="27"/>
  <c r="K71" i="27"/>
  <c r="J71" i="27"/>
  <c r="I71" i="27"/>
  <c r="G71" i="27"/>
  <c r="F71" i="27"/>
  <c r="D71" i="27"/>
  <c r="C71" i="27"/>
  <c r="E70" i="27"/>
  <c r="M69" i="27"/>
  <c r="H69" i="27"/>
  <c r="E69" i="27"/>
  <c r="M68" i="27"/>
  <c r="M71" i="27" s="1"/>
  <c r="E68" i="27"/>
  <c r="H68" i="27" s="1"/>
  <c r="L64" i="27"/>
  <c r="K64" i="27"/>
  <c r="J64" i="27"/>
  <c r="I64" i="27"/>
  <c r="G64" i="27"/>
  <c r="F64" i="27"/>
  <c r="D64" i="27"/>
  <c r="C64" i="27"/>
  <c r="E63" i="27"/>
  <c r="H62" i="27"/>
  <c r="M62" i="27" s="1"/>
  <c r="E62" i="27"/>
  <c r="M61" i="27"/>
  <c r="M64" i="27" s="1"/>
  <c r="H61" i="27"/>
  <c r="E61" i="27"/>
  <c r="L57" i="27"/>
  <c r="K57" i="27"/>
  <c r="J57" i="27"/>
  <c r="I57" i="27"/>
  <c r="G57" i="27"/>
  <c r="F57" i="27"/>
  <c r="D57" i="27"/>
  <c r="C57" i="27"/>
  <c r="E56" i="27"/>
  <c r="M55" i="27"/>
  <c r="H55" i="27"/>
  <c r="E55" i="27"/>
  <c r="M54" i="27"/>
  <c r="M57" i="27" s="1"/>
  <c r="E54" i="27"/>
  <c r="H54" i="27" s="1"/>
  <c r="L50" i="27"/>
  <c r="K50" i="27"/>
  <c r="J50" i="27"/>
  <c r="I50" i="27"/>
  <c r="G50" i="27"/>
  <c r="F50" i="27"/>
  <c r="D50" i="27"/>
  <c r="C50" i="27"/>
  <c r="E49" i="27"/>
  <c r="H48" i="27"/>
  <c r="M48" i="27" s="1"/>
  <c r="E48" i="27"/>
  <c r="M47" i="27"/>
  <c r="H47" i="27"/>
  <c r="E47" i="27"/>
  <c r="H46" i="27"/>
  <c r="E46" i="27"/>
  <c r="M46" i="27" s="1"/>
  <c r="E45" i="27"/>
  <c r="M44" i="27"/>
  <c r="H44" i="27"/>
  <c r="E44" i="27"/>
  <c r="E43" i="27"/>
  <c r="H43" i="27" s="1"/>
  <c r="M43" i="27" s="1"/>
  <c r="H42" i="27"/>
  <c r="E42" i="27"/>
  <c r="M42" i="27" s="1"/>
  <c r="G34" i="27"/>
  <c r="L32" i="27"/>
  <c r="L34" i="27" s="1"/>
  <c r="K32" i="27"/>
  <c r="J32" i="27"/>
  <c r="J34" i="27" s="1"/>
  <c r="I32" i="27"/>
  <c r="G32" i="27"/>
  <c r="F32" i="27"/>
  <c r="E32" i="27"/>
  <c r="D32" i="27"/>
  <c r="C32" i="27"/>
  <c r="M31" i="27"/>
  <c r="H31" i="27"/>
  <c r="M30" i="27"/>
  <c r="H30" i="27"/>
  <c r="M29" i="27"/>
  <c r="H29" i="27"/>
  <c r="M28" i="27"/>
  <c r="H28" i="27"/>
  <c r="M27" i="27"/>
  <c r="H27" i="27"/>
  <c r="M26" i="27"/>
  <c r="H26" i="27"/>
  <c r="M25" i="27"/>
  <c r="H25" i="27"/>
  <c r="M24" i="27"/>
  <c r="H24" i="27"/>
  <c r="M23" i="27"/>
  <c r="H23" i="27"/>
  <c r="H32" i="27" s="1"/>
  <c r="M22" i="27"/>
  <c r="H22" i="27"/>
  <c r="M21" i="27"/>
  <c r="H21" i="27"/>
  <c r="M20" i="27"/>
  <c r="H20" i="27"/>
  <c r="M19" i="27"/>
  <c r="H19" i="27"/>
  <c r="M18" i="27"/>
  <c r="H18" i="27"/>
  <c r="M17" i="27"/>
  <c r="H17" i="27"/>
  <c r="M16" i="27"/>
  <c r="H16" i="27"/>
  <c r="M15" i="27"/>
  <c r="H15" i="27"/>
  <c r="L11" i="27"/>
  <c r="K11" i="27"/>
  <c r="K34" i="27" s="1"/>
  <c r="J11" i="27"/>
  <c r="I11" i="27"/>
  <c r="I34" i="27" s="1"/>
  <c r="G11" i="27"/>
  <c r="F11" i="27"/>
  <c r="D11" i="27"/>
  <c r="D34" i="27" s="1"/>
  <c r="C11" i="27"/>
  <c r="C34" i="27" s="1"/>
  <c r="M10" i="27"/>
  <c r="M9" i="27"/>
  <c r="H7" i="27"/>
  <c r="E7" i="27"/>
  <c r="M7" i="27" s="1"/>
  <c r="E6" i="27"/>
  <c r="C6" i="27"/>
  <c r="E5" i="27"/>
  <c r="C5" i="27"/>
  <c r="D42" i="20"/>
  <c r="C42" i="20"/>
  <c r="D23" i="20"/>
  <c r="D44" i="20" s="1"/>
  <c r="C23" i="20"/>
  <c r="C44" i="20" s="1"/>
  <c r="D133" i="19"/>
  <c r="C133" i="19"/>
  <c r="C21" i="19" s="1"/>
  <c r="D126" i="19"/>
  <c r="C126" i="19"/>
  <c r="C20" i="19" s="1"/>
  <c r="D119" i="19"/>
  <c r="C119" i="19"/>
  <c r="D107" i="19"/>
  <c r="D100" i="19"/>
  <c r="C100" i="19"/>
  <c r="C17" i="19" s="1"/>
  <c r="D83" i="19"/>
  <c r="C83" i="19"/>
  <c r="D75" i="19"/>
  <c r="C75" i="19"/>
  <c r="C15" i="19" s="1"/>
  <c r="D67" i="19"/>
  <c r="C67" i="19"/>
  <c r="C14" i="19" s="1"/>
  <c r="D50" i="19"/>
  <c r="C50" i="19"/>
  <c r="D42" i="19"/>
  <c r="C42" i="19"/>
  <c r="C8" i="19" s="1"/>
  <c r="D35" i="19"/>
  <c r="C35" i="19"/>
  <c r="C7" i="19" s="1"/>
  <c r="C10" i="19" s="1"/>
  <c r="C34" i="19"/>
  <c r="C33" i="19"/>
  <c r="D26" i="19"/>
  <c r="D22" i="19"/>
  <c r="C19" i="19"/>
  <c r="C18" i="19"/>
  <c r="C16" i="19"/>
  <c r="C9" i="19"/>
  <c r="G11" i="18"/>
  <c r="E11" i="18"/>
  <c r="H9" i="18"/>
  <c r="H11" i="18" s="1"/>
  <c r="G9" i="18"/>
  <c r="F9" i="18"/>
  <c r="F11" i="18" s="1"/>
  <c r="E9" i="18"/>
  <c r="D9" i="18"/>
  <c r="D11" i="18" s="1"/>
  <c r="C9" i="18"/>
  <c r="C11" i="18" s="1"/>
  <c r="H8" i="18"/>
  <c r="I8" i="18" s="1"/>
  <c r="I7" i="18"/>
  <c r="I9" i="18" s="1"/>
  <c r="I11" i="18" s="1"/>
  <c r="E23" i="1" s="1"/>
  <c r="H7" i="18"/>
  <c r="H15" i="17"/>
  <c r="H13" i="17"/>
  <c r="G13" i="17"/>
  <c r="G15" i="17" s="1"/>
  <c r="F13" i="17"/>
  <c r="F15" i="17" s="1"/>
  <c r="E13" i="17"/>
  <c r="E15" i="17" s="1"/>
  <c r="D13" i="17"/>
  <c r="D15" i="17" s="1"/>
  <c r="H12" i="17"/>
  <c r="I12" i="17" s="1"/>
  <c r="H11" i="17"/>
  <c r="I11" i="17" s="1"/>
  <c r="I10" i="17"/>
  <c r="H10" i="17"/>
  <c r="C10" i="17"/>
  <c r="I9" i="17"/>
  <c r="H9" i="17"/>
  <c r="C9" i="17"/>
  <c r="H8" i="17"/>
  <c r="I8" i="17" s="1"/>
  <c r="I7" i="17"/>
  <c r="I13" i="17" s="1"/>
  <c r="I15" i="17" s="1"/>
  <c r="E24" i="1" s="1"/>
  <c r="H7" i="17"/>
  <c r="C7" i="17"/>
  <c r="C13" i="17" s="1"/>
  <c r="C15" i="17" s="1"/>
  <c r="F23" i="16"/>
  <c r="H21" i="16"/>
  <c r="G21" i="16"/>
  <c r="F21" i="16"/>
  <c r="E21" i="16"/>
  <c r="D21" i="16"/>
  <c r="H20" i="16"/>
  <c r="I20" i="16" s="1"/>
  <c r="H19" i="16"/>
  <c r="I19" i="16" s="1"/>
  <c r="C19" i="16"/>
  <c r="I18" i="16"/>
  <c r="H18" i="16"/>
  <c r="C18" i="16"/>
  <c r="H17" i="16"/>
  <c r="I17" i="16" s="1"/>
  <c r="C17" i="16"/>
  <c r="H16" i="16"/>
  <c r="I16" i="16" s="1"/>
  <c r="I15" i="16"/>
  <c r="H15" i="16"/>
  <c r="C15" i="16"/>
  <c r="C21" i="16" s="1"/>
  <c r="I11" i="16"/>
  <c r="G11" i="16"/>
  <c r="F11" i="16"/>
  <c r="D11" i="16"/>
  <c r="D23" i="16" s="1"/>
  <c r="C11" i="16"/>
  <c r="H20" i="15"/>
  <c r="G20" i="15"/>
  <c r="F20" i="15"/>
  <c r="E20" i="15"/>
  <c r="D20" i="15"/>
  <c r="H19" i="15"/>
  <c r="I19" i="15" s="1"/>
  <c r="I18" i="15"/>
  <c r="H18" i="15"/>
  <c r="C18" i="15"/>
  <c r="H17" i="15"/>
  <c r="I17" i="15" s="1"/>
  <c r="H16" i="15"/>
  <c r="I16" i="15" s="1"/>
  <c r="C16" i="15"/>
  <c r="I15" i="15"/>
  <c r="H15" i="15"/>
  <c r="C15" i="15"/>
  <c r="H14" i="15"/>
  <c r="I14" i="15" s="1"/>
  <c r="H13" i="15"/>
  <c r="I13" i="15" s="1"/>
  <c r="C13" i="15"/>
  <c r="C20" i="15" s="1"/>
  <c r="I9" i="15"/>
  <c r="G9" i="15"/>
  <c r="G22" i="15" s="1"/>
  <c r="F9" i="15"/>
  <c r="F22" i="15" s="1"/>
  <c r="E9" i="15"/>
  <c r="E22" i="15" s="1"/>
  <c r="D9" i="15"/>
  <c r="D22" i="15" s="1"/>
  <c r="C9" i="15"/>
  <c r="E8" i="15"/>
  <c r="H8" i="15" s="1"/>
  <c r="H7" i="15"/>
  <c r="H9" i="15" s="1"/>
  <c r="H22" i="15" s="1"/>
  <c r="E7" i="15"/>
  <c r="D20" i="14"/>
  <c r="H18" i="14"/>
  <c r="G18" i="14"/>
  <c r="F18" i="14"/>
  <c r="E18" i="14"/>
  <c r="D18" i="14"/>
  <c r="H17" i="14"/>
  <c r="I17" i="14" s="1"/>
  <c r="H16" i="14"/>
  <c r="I16" i="14" s="1"/>
  <c r="C16" i="14"/>
  <c r="H15" i="14"/>
  <c r="I15" i="14" s="1"/>
  <c r="C15" i="14"/>
  <c r="C18" i="14" s="1"/>
  <c r="I14" i="14"/>
  <c r="H14" i="14"/>
  <c r="H13" i="14"/>
  <c r="I13" i="14" s="1"/>
  <c r="C13" i="14"/>
  <c r="I9" i="14"/>
  <c r="G9" i="14"/>
  <c r="G20" i="14" s="1"/>
  <c r="F9" i="14"/>
  <c r="F20" i="14" s="1"/>
  <c r="D9" i="14"/>
  <c r="E8" i="14"/>
  <c r="H8" i="14" s="1"/>
  <c r="E7" i="14"/>
  <c r="E9" i="14" s="1"/>
  <c r="E20" i="14" s="1"/>
  <c r="C7" i="14"/>
  <c r="C9" i="14" s="1"/>
  <c r="G21" i="13"/>
  <c r="H19" i="13"/>
  <c r="G19" i="13"/>
  <c r="F19" i="13"/>
  <c r="E19" i="13"/>
  <c r="D19" i="13"/>
  <c r="H18" i="13"/>
  <c r="I18" i="13" s="1"/>
  <c r="I17" i="13"/>
  <c r="H17" i="13"/>
  <c r="H16" i="13"/>
  <c r="I15" i="13"/>
  <c r="H15" i="13"/>
  <c r="C15" i="13"/>
  <c r="I14" i="13"/>
  <c r="H14" i="13"/>
  <c r="C14" i="13"/>
  <c r="I13" i="13"/>
  <c r="H13" i="13"/>
  <c r="I12" i="13"/>
  <c r="H12" i="13"/>
  <c r="C12" i="13"/>
  <c r="C19" i="13" s="1"/>
  <c r="I8" i="13"/>
  <c r="G8" i="13"/>
  <c r="F8" i="13"/>
  <c r="F21" i="13" s="1"/>
  <c r="D8" i="13"/>
  <c r="D21" i="13" s="1"/>
  <c r="C8" i="13"/>
  <c r="H7" i="13"/>
  <c r="H8" i="13" s="1"/>
  <c r="H21" i="13" s="1"/>
  <c r="E7" i="13"/>
  <c r="E8" i="13" s="1"/>
  <c r="E21" i="13" s="1"/>
  <c r="H18" i="12"/>
  <c r="G18" i="12"/>
  <c r="F18" i="12"/>
  <c r="E18" i="12"/>
  <c r="D18" i="12"/>
  <c r="D20" i="12" s="1"/>
  <c r="I17" i="12"/>
  <c r="H17" i="12"/>
  <c r="H16" i="12"/>
  <c r="I16" i="12" s="1"/>
  <c r="H15" i="12"/>
  <c r="I15" i="12" s="1"/>
  <c r="I14" i="12"/>
  <c r="H14" i="12"/>
  <c r="C14" i="12"/>
  <c r="I13" i="12"/>
  <c r="H13" i="12"/>
  <c r="H12" i="12"/>
  <c r="I12" i="12" s="1"/>
  <c r="C12" i="12"/>
  <c r="C18" i="12" s="1"/>
  <c r="I8" i="12"/>
  <c r="G8" i="12"/>
  <c r="G20" i="12" s="1"/>
  <c r="F8" i="12"/>
  <c r="F20" i="12" s="1"/>
  <c r="D8" i="12"/>
  <c r="C8" i="12"/>
  <c r="E7" i="12"/>
  <c r="E8" i="12" s="1"/>
  <c r="E20" i="12" s="1"/>
  <c r="H17" i="11"/>
  <c r="G17" i="11"/>
  <c r="F17" i="11"/>
  <c r="E17" i="11"/>
  <c r="D17" i="11"/>
  <c r="H16" i="11"/>
  <c r="I16" i="11" s="1"/>
  <c r="H15" i="11"/>
  <c r="I15" i="11" s="1"/>
  <c r="C15" i="11"/>
  <c r="H14" i="11"/>
  <c r="I14" i="11" s="1"/>
  <c r="C14" i="11"/>
  <c r="H13" i="11"/>
  <c r="I13" i="11" s="1"/>
  <c r="H12" i="11"/>
  <c r="I12" i="11" s="1"/>
  <c r="C12" i="11"/>
  <c r="C17" i="11" s="1"/>
  <c r="I8" i="11"/>
  <c r="G8" i="11"/>
  <c r="G19" i="11" s="1"/>
  <c r="F8" i="11"/>
  <c r="F19" i="11" s="1"/>
  <c r="E8" i="11"/>
  <c r="E19" i="11" s="1"/>
  <c r="D8" i="11"/>
  <c r="D19" i="11" s="1"/>
  <c r="C8" i="11"/>
  <c r="H7" i="11"/>
  <c r="H8" i="11" s="1"/>
  <c r="H19" i="11" s="1"/>
  <c r="E7" i="11"/>
  <c r="H17" i="10"/>
  <c r="G17" i="10"/>
  <c r="F17" i="10"/>
  <c r="E17" i="10"/>
  <c r="D17" i="10"/>
  <c r="C17" i="10"/>
  <c r="H16" i="10"/>
  <c r="I16" i="10" s="1"/>
  <c r="C16" i="10"/>
  <c r="H15" i="10"/>
  <c r="I15" i="10" s="1"/>
  <c r="I14" i="10"/>
  <c r="H14" i="10"/>
  <c r="C14" i="10"/>
  <c r="I13" i="10"/>
  <c r="H13" i="10"/>
  <c r="H12" i="10"/>
  <c r="I12" i="10" s="1"/>
  <c r="C12" i="10"/>
  <c r="I8" i="10"/>
  <c r="G8" i="10"/>
  <c r="G19" i="10" s="1"/>
  <c r="F8" i="10"/>
  <c r="F19" i="10" s="1"/>
  <c r="D8" i="10"/>
  <c r="D19" i="10" s="1"/>
  <c r="C8" i="10"/>
  <c r="E7" i="10"/>
  <c r="E8" i="10" s="1"/>
  <c r="E19" i="10" s="1"/>
  <c r="C20" i="9"/>
  <c r="C19" i="9"/>
  <c r="C17" i="9"/>
  <c r="C15" i="9"/>
  <c r="C9" i="9"/>
  <c r="C11" i="9" s="1"/>
  <c r="H17" i="8"/>
  <c r="G17" i="8"/>
  <c r="F17" i="8"/>
  <c r="E17" i="8"/>
  <c r="D17" i="8"/>
  <c r="H16" i="8"/>
  <c r="I16" i="8" s="1"/>
  <c r="I15" i="8"/>
  <c r="H15" i="8"/>
  <c r="H14" i="8"/>
  <c r="I14" i="8" s="1"/>
  <c r="C14" i="8"/>
  <c r="I13" i="8"/>
  <c r="H13" i="8"/>
  <c r="H12" i="8"/>
  <c r="I12" i="8" s="1"/>
  <c r="C12" i="8"/>
  <c r="C17" i="8" s="1"/>
  <c r="I8" i="8"/>
  <c r="G8" i="8"/>
  <c r="G19" i="8" s="1"/>
  <c r="F8" i="8"/>
  <c r="F19" i="8" s="1"/>
  <c r="D8" i="8"/>
  <c r="C8" i="8"/>
  <c r="E7" i="8"/>
  <c r="E8" i="8" s="1"/>
  <c r="E19" i="8" s="1"/>
  <c r="H19" i="7"/>
  <c r="G19" i="7"/>
  <c r="F19" i="7"/>
  <c r="E19" i="7"/>
  <c r="D19" i="7"/>
  <c r="C19" i="7"/>
  <c r="H18" i="7"/>
  <c r="I18" i="7" s="1"/>
  <c r="H17" i="7"/>
  <c r="I17" i="7" s="1"/>
  <c r="I16" i="7"/>
  <c r="H16" i="7"/>
  <c r="H15" i="7"/>
  <c r="I15" i="7" s="1"/>
  <c r="C15" i="7"/>
  <c r="H14" i="7"/>
  <c r="I14" i="7" s="1"/>
  <c r="I13" i="7"/>
  <c r="H13" i="7"/>
  <c r="C13" i="7"/>
  <c r="I9" i="7"/>
  <c r="G9" i="7"/>
  <c r="G21" i="7" s="1"/>
  <c r="F9" i="7"/>
  <c r="F21" i="7" s="1"/>
  <c r="E9" i="7"/>
  <c r="E21" i="7" s="1"/>
  <c r="D9" i="7"/>
  <c r="D21" i="7" s="1"/>
  <c r="C9" i="7"/>
  <c r="H7" i="7"/>
  <c r="H9" i="7" s="1"/>
  <c r="H21" i="7" s="1"/>
  <c r="E7" i="7"/>
  <c r="E22" i="6"/>
  <c r="G20" i="6"/>
  <c r="F20" i="6"/>
  <c r="E20" i="6"/>
  <c r="D20" i="6"/>
  <c r="H19" i="6"/>
  <c r="I19" i="6" s="1"/>
  <c r="I18" i="6"/>
  <c r="H18" i="6"/>
  <c r="H17" i="6"/>
  <c r="I17" i="6" s="1"/>
  <c r="I16" i="6"/>
  <c r="H16" i="6"/>
  <c r="H15" i="6"/>
  <c r="I15" i="6" s="1"/>
  <c r="C15" i="6"/>
  <c r="H14" i="6"/>
  <c r="I14" i="6" s="1"/>
  <c r="H13" i="6"/>
  <c r="I13" i="6" s="1"/>
  <c r="I20" i="6" s="1"/>
  <c r="I22" i="6" s="1"/>
  <c r="E8" i="1" s="1"/>
  <c r="C13" i="6"/>
  <c r="C20" i="6" s="1"/>
  <c r="I9" i="6"/>
  <c r="G9" i="6"/>
  <c r="G22" i="6" s="1"/>
  <c r="F9" i="6"/>
  <c r="F22" i="6" s="1"/>
  <c r="E9" i="6"/>
  <c r="D9" i="6"/>
  <c r="D22" i="6" s="1"/>
  <c r="C9" i="6"/>
  <c r="H8" i="6"/>
  <c r="H9" i="6" s="1"/>
  <c r="E8" i="6"/>
  <c r="E7" i="6"/>
  <c r="H7" i="6" s="1"/>
  <c r="H21" i="5"/>
  <c r="G21" i="5"/>
  <c r="F21" i="5"/>
  <c r="E21" i="5"/>
  <c r="D21" i="5"/>
  <c r="C21" i="5"/>
  <c r="H19" i="5"/>
  <c r="I19" i="5" s="1"/>
  <c r="I18" i="5"/>
  <c r="H18" i="5"/>
  <c r="H17" i="5"/>
  <c r="I17" i="5" s="1"/>
  <c r="I16" i="5"/>
  <c r="H16" i="5"/>
  <c r="I12" i="5"/>
  <c r="G12" i="5"/>
  <c r="G23" i="5" s="1"/>
  <c r="F12" i="5"/>
  <c r="F23" i="5" s="1"/>
  <c r="D12" i="5"/>
  <c r="D23" i="5" s="1"/>
  <c r="C12" i="5"/>
  <c r="E11" i="5"/>
  <c r="H11" i="5" s="1"/>
  <c r="H12" i="5" s="1"/>
  <c r="H23" i="5" s="1"/>
  <c r="G22" i="4"/>
  <c r="F22" i="4"/>
  <c r="E22" i="4"/>
  <c r="D22" i="4"/>
  <c r="H21" i="4"/>
  <c r="I21" i="4" s="1"/>
  <c r="I22" i="4" s="1"/>
  <c r="H20" i="4"/>
  <c r="I19" i="4"/>
  <c r="H19" i="4"/>
  <c r="H18" i="4"/>
  <c r="I18" i="4" s="1"/>
  <c r="I17" i="4"/>
  <c r="H17" i="4"/>
  <c r="H16" i="4"/>
  <c r="I16" i="4" s="1"/>
  <c r="C16" i="4"/>
  <c r="H15" i="4"/>
  <c r="I15" i="4" s="1"/>
  <c r="I14" i="4"/>
  <c r="H14" i="4"/>
  <c r="C14" i="4"/>
  <c r="C22" i="4" s="1"/>
  <c r="I10" i="4"/>
  <c r="G10" i="4"/>
  <c r="G24" i="4" s="1"/>
  <c r="F10" i="4"/>
  <c r="F24" i="4" s="1"/>
  <c r="D10" i="4"/>
  <c r="D24" i="4" s="1"/>
  <c r="C10" i="4"/>
  <c r="E9" i="4"/>
  <c r="H9" i="4" s="1"/>
  <c r="E8" i="4"/>
  <c r="H8" i="4" s="1"/>
  <c r="E7" i="4"/>
  <c r="H7" i="4" s="1"/>
  <c r="H10" i="4" s="1"/>
  <c r="G22" i="3"/>
  <c r="F22" i="3"/>
  <c r="E22" i="3"/>
  <c r="D22" i="3"/>
  <c r="H21" i="3"/>
  <c r="I21" i="3" s="1"/>
  <c r="C21" i="3"/>
  <c r="C22" i="3" s="1"/>
  <c r="H20" i="3"/>
  <c r="I20" i="3" s="1"/>
  <c r="H19" i="3"/>
  <c r="I19" i="3" s="1"/>
  <c r="I18" i="3"/>
  <c r="H18" i="3"/>
  <c r="H17" i="3"/>
  <c r="I17" i="3" s="1"/>
  <c r="H16" i="3"/>
  <c r="I16" i="3" s="1"/>
  <c r="H15" i="3"/>
  <c r="I15" i="3" s="1"/>
  <c r="I14" i="3"/>
  <c r="H14" i="3"/>
  <c r="C14" i="3"/>
  <c r="I13" i="3"/>
  <c r="H13" i="3"/>
  <c r="H12" i="3"/>
  <c r="I12" i="3" s="1"/>
  <c r="C12" i="3"/>
  <c r="G8" i="3"/>
  <c r="F8" i="3"/>
  <c r="D8" i="3"/>
  <c r="D24" i="3" s="1"/>
  <c r="C8" i="3"/>
  <c r="H7" i="3"/>
  <c r="H8" i="3" s="1"/>
  <c r="E7" i="3"/>
  <c r="I7" i="3" s="1"/>
  <c r="I8" i="3" s="1"/>
  <c r="G33" i="2"/>
  <c r="F33" i="2"/>
  <c r="E33" i="2"/>
  <c r="D33" i="2"/>
  <c r="I32" i="2"/>
  <c r="I31" i="2"/>
  <c r="I30" i="2"/>
  <c r="I29" i="2"/>
  <c r="H29" i="2"/>
  <c r="I28" i="2"/>
  <c r="H28" i="2"/>
  <c r="I27" i="2"/>
  <c r="H27" i="2"/>
  <c r="I26" i="2"/>
  <c r="I25" i="2"/>
  <c r="H25" i="2"/>
  <c r="H24" i="2"/>
  <c r="I24" i="2" s="1"/>
  <c r="C24" i="2"/>
  <c r="I23" i="2"/>
  <c r="H23" i="2"/>
  <c r="C23" i="2"/>
  <c r="I22" i="2"/>
  <c r="H22" i="2"/>
  <c r="H21" i="2"/>
  <c r="I21" i="2" s="1"/>
  <c r="I33" i="2" s="1"/>
  <c r="H20" i="2"/>
  <c r="I20" i="2" s="1"/>
  <c r="H19" i="2"/>
  <c r="I19" i="2" s="1"/>
  <c r="I18" i="2"/>
  <c r="H18" i="2"/>
  <c r="C18" i="2"/>
  <c r="H17" i="2"/>
  <c r="I17" i="2" s="1"/>
  <c r="C17" i="2"/>
  <c r="H16" i="2"/>
  <c r="I16" i="13" s="1"/>
  <c r="C16" i="2"/>
  <c r="I15" i="2"/>
  <c r="H15" i="2"/>
  <c r="H14" i="2"/>
  <c r="I14" i="2" s="1"/>
  <c r="I13" i="2"/>
  <c r="H13" i="2"/>
  <c r="H9" i="2"/>
  <c r="G9" i="2"/>
  <c r="F9" i="2"/>
  <c r="D9" i="2"/>
  <c r="D35" i="2" s="1"/>
  <c r="C9" i="2"/>
  <c r="H8" i="2"/>
  <c r="I8" i="2" s="1"/>
  <c r="I7" i="2"/>
  <c r="I9" i="2" s="1"/>
  <c r="H7" i="2"/>
  <c r="E7" i="2"/>
  <c r="E9" i="2" s="1"/>
  <c r="C23" i="1"/>
  <c r="C12" i="1"/>
  <c r="C23" i="16" l="1"/>
  <c r="C22" i="1" s="1"/>
  <c r="E11" i="16"/>
  <c r="E23" i="16" s="1"/>
  <c r="G23" i="16"/>
  <c r="C27" i="9"/>
  <c r="C29" i="9" s="1"/>
  <c r="C13" i="1" s="1"/>
  <c r="C22" i="19"/>
  <c r="C24" i="19" s="1"/>
  <c r="C26" i="19" s="1"/>
  <c r="D10" i="19"/>
  <c r="D24" i="19" s="1"/>
  <c r="C21" i="13"/>
  <c r="C17" i="1" s="1"/>
  <c r="H22" i="3"/>
  <c r="H24" i="3" s="1"/>
  <c r="F24" i="3"/>
  <c r="G24" i="3"/>
  <c r="G35" i="2"/>
  <c r="E35" i="2"/>
  <c r="F35" i="2"/>
  <c r="C24" i="3"/>
  <c r="C5" i="1" s="1"/>
  <c r="I24" i="4"/>
  <c r="E6" i="1" s="1"/>
  <c r="H22" i="6"/>
  <c r="H20" i="6"/>
  <c r="D19" i="8"/>
  <c r="I17" i="11"/>
  <c r="I19" i="11" s="1"/>
  <c r="E14" i="1" s="1"/>
  <c r="C20" i="12"/>
  <c r="C15" i="1" s="1"/>
  <c r="I18" i="14"/>
  <c r="I20" i="14" s="1"/>
  <c r="E19" i="1" s="1"/>
  <c r="C20" i="14"/>
  <c r="C19" i="1" s="1"/>
  <c r="I17" i="8"/>
  <c r="I19" i="8" s="1"/>
  <c r="E10" i="1" s="1"/>
  <c r="I20" i="15"/>
  <c r="I22" i="15" s="1"/>
  <c r="E21" i="1" s="1"/>
  <c r="I21" i="5"/>
  <c r="I23" i="5" s="1"/>
  <c r="E7" i="1" s="1"/>
  <c r="I19" i="7"/>
  <c r="I21" i="7" s="1"/>
  <c r="E9" i="1" s="1"/>
  <c r="I18" i="12"/>
  <c r="I20" i="12" s="1"/>
  <c r="E15" i="1" s="1"/>
  <c r="I19" i="13"/>
  <c r="I21" i="13" s="1"/>
  <c r="E17" i="1" s="1"/>
  <c r="I35" i="2"/>
  <c r="E16" i="1" s="1"/>
  <c r="I22" i="3"/>
  <c r="I24" i="3" s="1"/>
  <c r="E5" i="1" s="1"/>
  <c r="I17" i="10"/>
  <c r="I19" i="10" s="1"/>
  <c r="E11" i="1" s="1"/>
  <c r="I21" i="16"/>
  <c r="I23" i="16" s="1"/>
  <c r="E22" i="1" s="1"/>
  <c r="E8" i="3"/>
  <c r="E24" i="3" s="1"/>
  <c r="C19" i="10"/>
  <c r="C11" i="1" s="1"/>
  <c r="H6" i="27"/>
  <c r="M6" i="27" s="1"/>
  <c r="M63" i="27"/>
  <c r="H63" i="27"/>
  <c r="H120" i="27"/>
  <c r="M120" i="27" s="1"/>
  <c r="H33" i="2"/>
  <c r="H35" i="2" s="1"/>
  <c r="E10" i="4"/>
  <c r="E24" i="4" s="1"/>
  <c r="E12" i="5"/>
  <c r="E23" i="5" s="1"/>
  <c r="H7" i="14"/>
  <c r="H9" i="14" s="1"/>
  <c r="H20" i="14" s="1"/>
  <c r="H45" i="27"/>
  <c r="M45" i="27" s="1"/>
  <c r="H49" i="27"/>
  <c r="M49" i="27" s="1"/>
  <c r="H106" i="27"/>
  <c r="M106" i="27" s="1"/>
  <c r="C24" i="1"/>
  <c r="I16" i="2"/>
  <c r="C22" i="15"/>
  <c r="C21" i="1" s="1"/>
  <c r="M50" i="27"/>
  <c r="H99" i="27"/>
  <c r="M99" i="27"/>
  <c r="H56" i="27"/>
  <c r="M56" i="27" s="1"/>
  <c r="H113" i="27"/>
  <c r="M113" i="27"/>
  <c r="C35" i="2"/>
  <c r="C16" i="1" s="1"/>
  <c r="C21" i="7"/>
  <c r="C9" i="1" s="1"/>
  <c r="H7" i="8"/>
  <c r="H8" i="8" s="1"/>
  <c r="H19" i="8" s="1"/>
  <c r="H7" i="10"/>
  <c r="H8" i="10" s="1"/>
  <c r="H19" i="10" s="1"/>
  <c r="C19" i="11"/>
  <c r="C14" i="1" s="1"/>
  <c r="H7" i="12"/>
  <c r="H8" i="12" s="1"/>
  <c r="H20" i="12" s="1"/>
  <c r="H91" i="27"/>
  <c r="H22" i="4"/>
  <c r="H24" i="4" s="1"/>
  <c r="H84" i="27"/>
  <c r="M84" i="27" s="1"/>
  <c r="C23" i="5"/>
  <c r="C7" i="1" s="1"/>
  <c r="E123" i="27"/>
  <c r="E107" i="27"/>
  <c r="E93" i="27"/>
  <c r="E78" i="27"/>
  <c r="E64" i="27"/>
  <c r="E50" i="27"/>
  <c r="H5" i="27"/>
  <c r="E166" i="27"/>
  <c r="E11" i="27"/>
  <c r="E34" i="27" s="1"/>
  <c r="E143" i="27"/>
  <c r="E114" i="27"/>
  <c r="E100" i="27"/>
  <c r="E85" i="27"/>
  <c r="E71" i="27"/>
  <c r="E57" i="27"/>
  <c r="M32" i="27"/>
  <c r="H77" i="27"/>
  <c r="C24" i="4"/>
  <c r="C6" i="1" s="1"/>
  <c r="C22" i="6"/>
  <c r="C8" i="1" s="1"/>
  <c r="C19" i="8"/>
  <c r="C10" i="1" s="1"/>
  <c r="F34" i="27"/>
  <c r="H70" i="27"/>
  <c r="M70" i="27"/>
  <c r="M107" i="27"/>
  <c r="M129" i="27"/>
  <c r="C18" i="1" l="1"/>
  <c r="C25" i="1" s="1"/>
  <c r="H166" i="27"/>
  <c r="H11" i="27"/>
  <c r="H34" i="27" s="1"/>
  <c r="H143" i="27"/>
  <c r="H107" i="27"/>
  <c r="H50" i="27"/>
  <c r="H114" i="27"/>
  <c r="H57" i="27"/>
  <c r="H123" i="27"/>
  <c r="H64" i="27"/>
  <c r="H93" i="27"/>
  <c r="H71" i="27"/>
  <c r="H78" i="27"/>
  <c r="H85" i="27"/>
  <c r="H100" i="27"/>
  <c r="E25" i="1"/>
  <c r="M91" i="27"/>
  <c r="M77" i="27"/>
  <c r="M5" i="27"/>
  <c r="M11" i="27" s="1"/>
  <c r="M34" i="27" s="1"/>
</calcChain>
</file>

<file path=xl/sharedStrings.xml><?xml version="1.0" encoding="utf-8"?>
<sst xmlns="http://schemas.openxmlformats.org/spreadsheetml/2006/main" count="1265" uniqueCount="616">
  <si>
    <t xml:space="preserve">  RAMBUDGET KUNGLIGA MASKINSEKTIONEN 21/22</t>
  </si>
  <si>
    <t>BUDGETERAT RESULTAT</t>
  </si>
  <si>
    <t xml:space="preserve"> FAKTISKT RESULTAT</t>
  </si>
  <si>
    <t xml:space="preserve">  KOSTNADSSTÄLLE</t>
  </si>
  <si>
    <t xml:space="preserve">RESULTAT  </t>
  </si>
  <si>
    <t xml:space="preserve">  Bussnämnden</t>
  </si>
  <si>
    <t xml:space="preserve">  Festgruppen</t>
  </si>
  <si>
    <t xml:space="preserve">  Föreningar</t>
  </si>
  <si>
    <t xml:space="preserve">  Idrottsnämnden</t>
  </si>
  <si>
    <t xml:space="preserve">  Internationella gruppen</t>
  </si>
  <si>
    <t xml:space="preserve">  Jipponämnden</t>
  </si>
  <si>
    <t xml:space="preserve">  JML-nämnden</t>
  </si>
  <si>
    <t xml:space="preserve">  Jubelspexet</t>
  </si>
  <si>
    <t xml:space="preserve">  KBM</t>
  </si>
  <si>
    <t xml:space="preserve">  Klubbnissarna</t>
  </si>
  <si>
    <t xml:space="preserve">  Kommmunikationsnämnden</t>
  </si>
  <si>
    <t xml:space="preserve">  Maskin Centralt</t>
  </si>
  <si>
    <t xml:space="preserve">  MSN</t>
  </si>
  <si>
    <t xml:space="preserve">  Moment</t>
  </si>
  <si>
    <t xml:space="preserve">  Näringslivsnämnden</t>
  </si>
  <si>
    <t xml:space="preserve">  Phösningen</t>
  </si>
  <si>
    <t xml:space="preserve">  Smörjkammarnämnden</t>
  </si>
  <si>
    <t xml:space="preserve">  Studienämnden</t>
  </si>
  <si>
    <t xml:space="preserve">  VPK</t>
  </si>
  <si>
    <t xml:space="preserve">  Skärmnämnden</t>
  </si>
  <si>
    <t>FAKTISKT RESULTAT</t>
  </si>
  <si>
    <t>BUDGET CENTRALT 20/21</t>
  </si>
  <si>
    <t>KF:</t>
  </si>
  <si>
    <t>Valberedning:</t>
  </si>
  <si>
    <t>Styrelsen:</t>
  </si>
  <si>
    <t>INTÄKTER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</si>
  <si>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</si>
  <si>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Budget</t>
  </si>
  <si>
    <t>Q1</t>
  </si>
  <si>
    <t>Q2</t>
  </si>
  <si>
    <t>Q3</t>
  </si>
  <si>
    <t>Q4</t>
  </si>
  <si>
    <t>Tot</t>
  </si>
  <si>
    <t>Utfall</t>
  </si>
  <si>
    <t>Kommentar</t>
  </si>
  <si>
    <t>1053 - ITM-bidrag</t>
  </si>
  <si>
    <t>1542 - Medlemsavgifter</t>
  </si>
  <si>
    <t xml:space="preserve"> SUMMA</t>
  </si>
  <si>
    <t>UTGIFTER</t>
  </si>
  <si>
    <t xml:space="preserve"> Projekt</t>
  </si>
  <si>
    <t>1528 - Styrelsen - Intern representation</t>
  </si>
  <si>
    <t>1522 - Styrelsen - Extern representation</t>
  </si>
  <si>
    <t>Arbete gentemot andra styrelser</t>
  </si>
  <si>
    <t>1520 - Styrelsen - Profilprodukter</t>
  </si>
  <si>
    <t>100kr per person</t>
  </si>
  <si>
    <t>1521 - Styrelsen - Uppmuntran</t>
  </si>
  <si>
    <t>300kr per person</t>
  </si>
  <si>
    <t>1523 - Styrelsen - Överlämning</t>
  </si>
  <si>
    <t>150kr per person</t>
  </si>
  <si>
    <t>5049 - Styrelsen - Förråd</t>
  </si>
  <si>
    <t>1010 - Sektionsmötet</t>
  </si>
  <si>
    <t>-</t>
  </si>
  <si>
    <t>Mat/lokalhyra ca 9000 kr/SM, SM-guld,kandidattorg,fika tidigare 25kkr</t>
  </si>
  <si>
    <t>1534 - MLG</t>
  </si>
  <si>
    <t>1533 - Förtroendevalda</t>
  </si>
  <si>
    <t>1015 - Kårfullmäktige Uppmuntran</t>
  </si>
  <si>
    <t>5046 - Valberedning - Profilprodukter</t>
  </si>
  <si>
    <t>1531 - Valberedning - Uppmuntran</t>
  </si>
  <si>
    <t xml:space="preserve">    41 - Valberedning - Överlämning</t>
  </si>
  <si>
    <t>1801 - Sexmästeriet</t>
  </si>
  <si>
    <t>1502 - Administration</t>
  </si>
  <si>
    <t>Bankkostnader, försäkringar osv</t>
  </si>
  <si>
    <t xml:space="preserve">    32 - SMART</t>
  </si>
  <si>
    <t>1504 - Utbildning</t>
  </si>
  <si>
    <t>2 till STAD</t>
  </si>
  <si>
    <t>1508 - Convini</t>
  </si>
  <si>
    <t>Kontraktet går ut dec 2021, halverad</t>
  </si>
  <si>
    <t>1509 - Korta projekt centralt</t>
  </si>
  <si>
    <t>KLiRR (2000kr) + oförutseda projekt</t>
  </si>
  <si>
    <t>1530 - Fanborgen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</si>
  <si>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</si>
  <si>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</si>
  <si>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r>
      <rPr>
        <sz val="24"/>
        <color rgb="FFFF0000"/>
        <rFont val="Century Gothic"/>
      </rPr>
      <t xml:space="preserve"> </t>
    </r>
    <r>
      <rPr>
        <sz val="24"/>
        <color rgb="FFCC0000"/>
        <rFont val="Century Gothic"/>
      </rPr>
      <t xml:space="preserve"> </t>
    </r>
    <r>
      <rPr>
        <b/>
        <sz val="24"/>
        <color rgb="FFCC0000"/>
        <rFont val="Century Gothic"/>
      </rPr>
      <t>BUDGET BUSSNÄMNDEN</t>
    </r>
  </si>
  <si>
    <t xml:space="preserve">Busshusse: </t>
  </si>
  <si>
    <t>Tobias Engwall</t>
  </si>
  <si>
    <t>medlemmar: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</si>
  <si>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</si>
  <si>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1621 - BN - Utlån M-bussen</t>
  </si>
  <si>
    <t>1624 - BN - Profilprodukter</t>
  </si>
  <si>
    <t>5057 - BN - Marknadsföring</t>
  </si>
  <si>
    <t>1629 - BN - Uppmuntran</t>
  </si>
  <si>
    <t>5054 - BN - Överlämning</t>
  </si>
  <si>
    <t>1623 - BN - Reparation och underhåll</t>
  </si>
  <si>
    <t>1625 - BN - Trängselskatt</t>
  </si>
  <si>
    <t>Dras via AG</t>
  </si>
  <si>
    <t>1626 - BN - Parkeringsavgifter</t>
  </si>
  <si>
    <t>Gäller Alten och M-bussen på Campus</t>
  </si>
  <si>
    <t>1627 - BN - Alten övrigt</t>
  </si>
  <si>
    <t>1628 - BN - M-bussen övrigt</t>
  </si>
  <si>
    <t>1619 - BN - M-bussen CO2 skatt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</si>
  <si>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</si>
  <si>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</si>
  <si>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FESTGRUPPEN</t>
  </si>
  <si>
    <t xml:space="preserve">Festledare: </t>
  </si>
  <si>
    <t>Tom Guinchard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</si>
  <si>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</si>
  <si>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1682 - FG - Fest 1</t>
  </si>
  <si>
    <t>1683 - FG - Fest 2</t>
  </si>
  <si>
    <t xml:space="preserve">    31 - FG - SAGA</t>
  </si>
  <si>
    <t>räknar med 2 SAGA</t>
  </si>
  <si>
    <t>1681 - FG - Profilprodukter</t>
  </si>
  <si>
    <t>5057 - FG - Marknadsföring</t>
  </si>
  <si>
    <t>1629 - FG - Uppmuntran</t>
  </si>
  <si>
    <t>5054 - FG - Överlämning</t>
  </si>
  <si>
    <t>2 STAD utbildningar Tidigar 3800</t>
  </si>
  <si>
    <t xml:space="preserve">    31 - SAGA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</si>
  <si>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</si>
  <si>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</si>
  <si>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FÖRENINGAR</t>
  </si>
  <si>
    <t xml:space="preserve">Förste Kastare: </t>
  </si>
  <si>
    <t>Henrik Larsson</t>
  </si>
  <si>
    <t xml:space="preserve">M-formatarna: </t>
  </si>
  <si>
    <t>Anne Lindgren</t>
  </si>
  <si>
    <t>Verkstadsansvarig:</t>
  </si>
  <si>
    <t>Erik Ljungberg</t>
  </si>
  <si>
    <t>Verkmester:</t>
  </si>
  <si>
    <t>Carl Göransson</t>
  </si>
  <si>
    <t>Hajtand:</t>
  </si>
  <si>
    <t>Edvin Ramberg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</si>
  <si>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</si>
  <si>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5009 - Osquar Mutter</t>
  </si>
  <si>
    <t>1507 - KMDK</t>
  </si>
  <si>
    <t>1506 - M-formatarna</t>
  </si>
  <si>
    <t>1501 - Maskineriet</t>
  </si>
  <si>
    <t>5085 - sMurf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</si>
  <si>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</si>
  <si>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</si>
  <si>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IDROTTSNÄMNDEN</t>
  </si>
  <si>
    <t>Idrottsledare:</t>
  </si>
  <si>
    <t>Ludvig Nordling och Moa Ahlstrand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</si>
  <si>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</si>
  <si>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1656 - IN - Xylem Korpfotboll</t>
  </si>
  <si>
    <t>Xylem betalar allt</t>
  </si>
  <si>
    <t>1656 - IN - THS Friskvårdsbidrag</t>
  </si>
  <si>
    <t>1652 - IN - Profilprodukter</t>
  </si>
  <si>
    <t>5047 - IN - Marknadsföring</t>
  </si>
  <si>
    <t>1653 - IN - Uppmuntran</t>
  </si>
  <si>
    <t>5058 - IN - Överlämning</t>
  </si>
  <si>
    <t>1655 - IN - Aktiviteter</t>
  </si>
  <si>
    <t>1658 - IN - Innebandy Korpen</t>
  </si>
  <si>
    <t>1654 - IN - Xylem Korpfotboll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</si>
  <si>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</si>
  <si>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</si>
  <si>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INTERNATIONELLA GRUPPEN</t>
  </si>
  <si>
    <t>Head of International Relations: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</si>
  <si>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</si>
  <si>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1360 - IG - Sittning</t>
  </si>
  <si>
    <t>xxxx - IG - Bidrag ITM</t>
  </si>
  <si>
    <t>Från ITM nytt för i år</t>
  </si>
  <si>
    <t>1362 - IG - Profilprodukter</t>
  </si>
  <si>
    <t>5059 - IG - Marknadsföring</t>
  </si>
  <si>
    <t>1363 - IG - Uppmuntran</t>
  </si>
  <si>
    <t>5060 - IG - Överlämning</t>
  </si>
  <si>
    <t>1361 - IG - Aktiviteter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</si>
  <si>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</si>
  <si>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</si>
  <si>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JIPPONÄMNDEN</t>
  </si>
  <si>
    <t>Jippomästare:</t>
  </si>
  <si>
    <t>Tom Göransson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</si>
  <si>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</si>
  <si>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1700 - JN - Jippon</t>
  </si>
  <si>
    <t>1702 - JN - Profilprodukter</t>
  </si>
  <si>
    <t>5062 - JN - Marknadsföring</t>
  </si>
  <si>
    <t>1701 - JN - Uppmuntran</t>
  </si>
  <si>
    <t>5061 - JN - Överlämning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</si>
  <si>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</si>
  <si>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</si>
  <si>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KBM</t>
  </si>
  <si>
    <t>Klubbmästare</t>
  </si>
  <si>
    <t>5075 - KBM - Försäljning alkohol</t>
  </si>
  <si>
    <t>5091 - KBM - ADA</t>
  </si>
  <si>
    <t>5078 - KBM - Övriga pubar - Övrig försäljning (Mat)</t>
  </si>
  <si>
    <t>2907 - KBM - Försäljning märken</t>
  </si>
  <si>
    <t>2901 - KBM - Inköp alkohol</t>
  </si>
  <si>
    <t>Tidigare 700000</t>
  </si>
  <si>
    <t>2902 - KBM - Inköp mat</t>
  </si>
  <si>
    <t>Tidigare 32000</t>
  </si>
  <si>
    <t>2903 - KBM - Pubar dekor</t>
  </si>
  <si>
    <t>ca 300 kr/pub</t>
  </si>
  <si>
    <t>5080 - KBM - Tentapubar dekor</t>
  </si>
  <si>
    <t>3000 kr/tentapub med 4 tentapubar</t>
  </si>
  <si>
    <t>2910 - KBM - Profilprodukter</t>
  </si>
  <si>
    <t>100 kr/pers</t>
  </si>
  <si>
    <t>4242 - KBM - Uppmuntran</t>
  </si>
  <si>
    <t>300kr/pers</t>
  </si>
  <si>
    <t>5079 - KBM - Uppmuntran pub</t>
  </si>
  <si>
    <t>10kr snacks+30kr mat/pers pub, 80kr/per tentapub(dubble vanlig pub)</t>
  </si>
  <si>
    <t>5090 - KBM - Inköp märken</t>
  </si>
  <si>
    <t xml:space="preserve">2909 - KBM Drinkingredienser </t>
  </si>
  <si>
    <t xml:space="preserve">2915 - KBM - Inköp övrigt för pub </t>
  </si>
  <si>
    <t>tex engångsartiklar, tallrik, bestick</t>
  </si>
  <si>
    <t>4 st STAD utbildningar Tidigare 7600</t>
  </si>
  <si>
    <t>KBM - ADA</t>
  </si>
  <si>
    <r>
      <rPr>
        <b/>
        <sz val="12"/>
        <color rgb="FFFFFFFF"/>
        <rFont val="Century Gothic"/>
      </rPr>
      <t xml:space="preserve"> </t>
    </r>
    <r>
      <rPr>
        <b/>
        <sz val="12"/>
        <color rgb="FFFFFFFF"/>
        <rFont val="Century Gothic"/>
      </rPr>
      <t>SUMMA</t>
    </r>
  </si>
  <si>
    <r>
      <rPr>
        <b/>
        <sz val="12"/>
        <color rgb="FFFFFFFF"/>
        <rFont val="Century Gothic"/>
      </rPr>
      <t xml:space="preserve"> </t>
    </r>
    <r>
      <rPr>
        <b/>
        <sz val="12"/>
        <color rgb="FFFFFFFF"/>
        <rFont val="Century Gothic"/>
      </rPr>
      <t>RESULTAT</t>
    </r>
  </si>
  <si>
    <t>BUDGET JML-NÄMNDEN</t>
  </si>
  <si>
    <t>JML-ansvarig:</t>
  </si>
  <si>
    <t>Anna Oldesam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</si>
  <si>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</si>
  <si>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XXXX- JMLN - ITM Bidrag</t>
  </si>
  <si>
    <t>1337 - JMLN - Profilprodukter</t>
  </si>
  <si>
    <t>5048 - JMLN - Marknadsföring</t>
  </si>
  <si>
    <t>1338 - JMLN - Uppmuntran</t>
  </si>
  <si>
    <t>1347 - JMLN - Överlämning</t>
  </si>
  <si>
    <t>1339 - JMLN - Aktiviteter och WS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</si>
  <si>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</si>
  <si>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</si>
  <si>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KLUBBNISSARNA</t>
  </si>
  <si>
    <t>Tomteföräldrar:</t>
  </si>
  <si>
    <t>Siri Mörén och Astrid Bäckström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</si>
  <si>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</si>
  <si>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1671 - Klubbnissarna - Ettans fest</t>
  </si>
  <si>
    <t>1672 - Klubbnissarna - Profilprodukter</t>
  </si>
  <si>
    <t>5064 - Klubbnissarna - Marknadsföring</t>
  </si>
  <si>
    <t>1670 - Klubbnissarna - Uppmuntran</t>
  </si>
  <si>
    <t>5063 - Klubbnissarna - Överlämning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</si>
  <si>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</si>
  <si>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</si>
  <si>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KOMMUNIKATIONSNÄMNDEN</t>
  </si>
  <si>
    <t>KNO:</t>
  </si>
  <si>
    <t>Sebastian Brandmaier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</si>
  <si>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</si>
  <si>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1660 - KN - Profilprodukter för försäljning</t>
  </si>
  <si>
    <t>1354 - KN - Profilprodukter för KN</t>
  </si>
  <si>
    <t>5052 - KN - Marknadsföring</t>
  </si>
  <si>
    <t>1356 - KN - Uppmuntran</t>
  </si>
  <si>
    <t>5056 - KN - Överlämning</t>
  </si>
  <si>
    <t>1664 - KN - Administration</t>
  </si>
  <si>
    <t>M-sidan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</si>
  <si>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</si>
  <si>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</si>
  <si>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MASKINSEKTIONENS SURSTRÖMMINGSNÄMND</t>
  </si>
  <si>
    <t>Surströmmingsakademiker:</t>
  </si>
  <si>
    <t>Abel Valko</t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</si>
  <si>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</si>
  <si>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1417 - MSN - FISQ</t>
  </si>
  <si>
    <t>1416 - MSN - Profilprodukter</t>
  </si>
  <si>
    <t>1422 - MSN - Marknadsföring</t>
  </si>
  <si>
    <t>1415 - MSN - Uppmuntran</t>
  </si>
  <si>
    <t>1414 - MSN - Överlämning</t>
  </si>
  <si>
    <t>1 STAD utbildning</t>
  </si>
  <si>
    <t>1418 - MSN - Event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</si>
  <si>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</si>
  <si>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</si>
  <si>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NÄRINGSLIVSNÄMNDEN</t>
  </si>
  <si>
    <t>NNO:</t>
  </si>
  <si>
    <t>Pontus Skol och Jessie Stachowicz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</si>
  <si>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</si>
  <si>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1612 - NN - Annonsering</t>
  </si>
  <si>
    <t>1613 - NN - Företagsevent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</si>
  <si>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</si>
  <si>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1611 - NN - Profilprodukter</t>
  </si>
  <si>
    <t>1614 - NN - Marknadsföring</t>
  </si>
  <si>
    <t>1610 - NN - Uppmuntran</t>
  </si>
  <si>
    <t>1615 - NN - Överlämning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</si>
  <si>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</si>
  <si>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</si>
  <si>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SMÖRJKAMMARNÄMNDEN</t>
  </si>
  <si>
    <t>SKO:</t>
  </si>
  <si>
    <t>Oscar Häverbring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</si>
  <si>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</si>
  <si>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1640 - SkN - Uthyrning</t>
  </si>
  <si>
    <t>1641 - SkN - Bidrag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</si>
  <si>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</si>
  <si>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1644 - SkN - Profilprodukter</t>
  </si>
  <si>
    <t>1648 - NN - Marknadsföring</t>
  </si>
  <si>
    <t>1646 - SkN - Uppmuntran</t>
  </si>
  <si>
    <t>5045 - SkN - Överlämning</t>
  </si>
  <si>
    <t>1647 - SkN - Kaffe och Te</t>
  </si>
  <si>
    <t>1642 - SkN - Upprustning</t>
  </si>
  <si>
    <t>1645 - SkN - Förbrukningsmaterial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</si>
  <si>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</si>
  <si>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</si>
  <si>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STUDIENÄMNDEN</t>
  </si>
  <si>
    <t>MPAS:</t>
  </si>
  <si>
    <t>Emma Jakobsson</t>
  </si>
  <si>
    <t>PPAS:</t>
  </si>
  <si>
    <t>Jossefina Rafstedt</t>
  </si>
  <si>
    <t>MSNO:</t>
  </si>
  <si>
    <t>Henrik Larssom</t>
  </si>
  <si>
    <t>PSNO:</t>
  </si>
  <si>
    <t>Jenny Öbern Sandeström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</si>
  <si>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</si>
  <si>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1630 - SN - Bidrag</t>
  </si>
  <si>
    <t>från ITM, säkt med 6000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</si>
  <si>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</si>
  <si>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1631 - SN - Profilprodukter</t>
  </si>
  <si>
    <t>1633 - SN - Marknadsföring</t>
  </si>
  <si>
    <t>1635 - SN - Uppmuntran</t>
  </si>
  <si>
    <t>1328 - SN - Överlämning</t>
  </si>
  <si>
    <t>1634 - SN - Möten</t>
  </si>
  <si>
    <t>Minskat med 3000</t>
  </si>
  <si>
    <t>1636 - SN - Projekt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</si>
  <si>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</si>
  <si>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</si>
  <si>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SKÄRMNÄMNDEN</t>
  </si>
  <si>
    <t>Lysmask:</t>
  </si>
  <si>
    <t>Jesper Breander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</si>
  <si>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</si>
  <si>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1712 - SkärmN - Profilprodukter</t>
  </si>
  <si>
    <t>5055 - SkärmN - Marknadsföring</t>
  </si>
  <si>
    <t>5040 - SkärmN - Uppmuntran</t>
  </si>
  <si>
    <t>5043 - SkärmN - Överlämning</t>
  </si>
  <si>
    <t>5043 - SkärmN - Underhåll</t>
  </si>
  <si>
    <t>5041 - SkärmN - Projekt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</si>
  <si>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</si>
  <si>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</si>
  <si>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BUDGET VINPROVARKOMMITTÉN</t>
  </si>
  <si>
    <t>VPK:</t>
  </si>
  <si>
    <t>Filip Björklund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</si>
  <si>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</si>
  <si>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1800 - VPK - Utprovning sektionsvin</t>
  </si>
  <si>
    <t>Ökat med 250kr för alkfritt alternativ</t>
  </si>
  <si>
    <t>1801 - VPK - Vin till SM</t>
  </si>
  <si>
    <t>1200 till alkvin och 250 till alkfritt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</si>
  <si>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</si>
  <si>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</si>
  <si>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r>
      <rPr>
        <sz val="24"/>
        <color rgb="FFFF0000"/>
        <rFont val="Century Gothic"/>
      </rPr>
      <t xml:space="preserve"> </t>
    </r>
    <r>
      <rPr>
        <sz val="24"/>
        <color rgb="FFCC0000"/>
        <rFont val="Century Gothic"/>
      </rPr>
      <t xml:space="preserve"> BUDGET MOMENT 20/21</t>
    </r>
  </si>
  <si>
    <t>PROJEKTLEDARE:</t>
  </si>
  <si>
    <t>Hugo Granberg</t>
  </si>
  <si>
    <t>VICE PROJEKTLEDARE:</t>
  </si>
  <si>
    <t>Tobias Pekola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</si>
  <si>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</si>
  <si>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5000 - Mässplatser</t>
  </si>
  <si>
    <t>5001 - Event</t>
  </si>
  <si>
    <t>5026 - Övrigt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</si>
  <si>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</si>
  <si>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5003 - Mässdagen</t>
  </si>
  <si>
    <t>5004 - Uppmuntran</t>
  </si>
  <si>
    <t>5002 - Marknadsföring</t>
  </si>
  <si>
    <t>5039 - Investeringar</t>
  </si>
  <si>
    <t>5005 - Bankett</t>
  </si>
  <si>
    <t>5083 - Fasta kostnader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</si>
  <si>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</si>
  <si>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</si>
  <si>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VINSTMARGINAL</t>
    </r>
  </si>
  <si>
    <t>MÄSSPLATSER - INTÄKTER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</si>
  <si>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</si>
  <si>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Digitalt Paket</t>
  </si>
  <si>
    <t>10st</t>
  </si>
  <si>
    <t>HSP</t>
  </si>
  <si>
    <t>1St</t>
  </si>
  <si>
    <t>Baspaket</t>
  </si>
  <si>
    <t>30St</t>
  </si>
  <si>
    <t>Premiumpaket</t>
  </si>
  <si>
    <t>6St</t>
  </si>
  <si>
    <t>EVENT - INTÄKTER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</si>
  <si>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</si>
  <si>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Kompassen</t>
  </si>
  <si>
    <t>Lunchföreläsningar</t>
  </si>
  <si>
    <t>Kvällsevent</t>
  </si>
  <si>
    <t>ÖVRIGT - INTÄKTER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</si>
  <si>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</si>
  <si>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Moment Transport</t>
  </si>
  <si>
    <t>Alkoholpaket banketten</t>
  </si>
  <si>
    <t>Försäljning dryck internsittning</t>
  </si>
  <si>
    <t>Övriga intäkter</t>
  </si>
  <si>
    <t>MÄSSDAGEN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</si>
  <si>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</si>
  <si>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Graduateland</t>
  </si>
  <si>
    <t>Lounge</t>
  </si>
  <si>
    <t>Övrigt</t>
  </si>
  <si>
    <t>Lunchbuffé</t>
  </si>
  <si>
    <t>Service och interiörer</t>
  </si>
  <si>
    <t>Möbelhyra Westmans</t>
  </si>
  <si>
    <t>Hyra lokaler</t>
  </si>
  <si>
    <t>Mat under upprigg</t>
  </si>
  <si>
    <t>Garderob</t>
  </si>
  <si>
    <t>Företagslounge</t>
  </si>
  <si>
    <t>Tillbehör matta upprigg</t>
  </si>
  <si>
    <t>Ljus och ström</t>
  </si>
  <si>
    <t>EVENT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</si>
  <si>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</si>
  <si>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Event under mottagningen</t>
  </si>
  <si>
    <t>Lokalhyra lunchföreläsningar</t>
  </si>
  <si>
    <t>UPPMUNTRAN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</si>
  <si>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</si>
  <si>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Värdmötet</t>
  </si>
  <si>
    <t>Internsittning</t>
  </si>
  <si>
    <t>Överlämning</t>
  </si>
  <si>
    <t>Teambuilding</t>
  </si>
  <si>
    <t>MARKNADSFÖRING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</si>
  <si>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</si>
  <si>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Film/foto</t>
  </si>
  <si>
    <t>Kampanj</t>
  </si>
  <si>
    <t>Tävlingar</t>
  </si>
  <si>
    <t>Profilprodukter</t>
  </si>
  <si>
    <t>Beerpng-pub</t>
  </si>
  <si>
    <t>Sociala medier-annonsering</t>
  </si>
  <si>
    <t>Redigeringsprogram</t>
  </si>
  <si>
    <t>Utskrifter</t>
  </si>
  <si>
    <t>Profilkläder PG, GL och värdar</t>
  </si>
  <si>
    <t>Erbjudandekatalog</t>
  </si>
  <si>
    <t>Upp-/nedsättning vid KTH entré</t>
  </si>
  <si>
    <t>Banderoller</t>
  </si>
  <si>
    <t>INVESTERINGAR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</si>
  <si>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</si>
  <si>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Inventarier</t>
  </si>
  <si>
    <t>Mattor</t>
  </si>
  <si>
    <t>BANKETT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</si>
  <si>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</si>
  <si>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Digital "Bankett"</t>
  </si>
  <si>
    <t xml:space="preserve">Middag inkl. loklal </t>
  </si>
  <si>
    <t>Dryck och kaffe</t>
  </si>
  <si>
    <t>Dekoration</t>
  </si>
  <si>
    <t>Underhållning</t>
  </si>
  <si>
    <t>Ljud &amp; ljus samt projektor</t>
  </si>
  <si>
    <t>Extra tillägg</t>
  </si>
  <si>
    <t>FASTA KOSTNADER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</si>
  <si>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</si>
  <si>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Lagerlokal</t>
  </si>
  <si>
    <t>Hemsida</t>
  </si>
  <si>
    <t>Kontor</t>
  </si>
  <si>
    <t>ÖVRIGT - UTGIFTER DETALJ</t>
  </si>
  <si>
    <r>
      <rPr>
        <b/>
        <sz val="12"/>
        <color rgb="FFFFFFFF"/>
        <rFont val="Arial"/>
      </rPr>
      <t xml:space="preserve"> </t>
    </r>
    <r>
      <rPr>
        <b/>
        <sz val="12"/>
        <color rgb="FFFFFFFF"/>
        <rFont val="Century Gothic"/>
      </rPr>
      <t>Projekt</t>
    </r>
  </si>
  <si>
    <t>Oväntade utgifter</t>
  </si>
  <si>
    <t>Fordon</t>
  </si>
  <si>
    <t>Moment 2023</t>
  </si>
  <si>
    <t xml:space="preserve">  BUDGET JUBELSPEXET 2021</t>
  </si>
  <si>
    <t>Directeur:</t>
  </si>
  <si>
    <t>Benjamin Radonné och Lovisa Suurwee</t>
  </si>
  <si>
    <r>
      <rPr>
        <b/>
        <sz val="12"/>
        <color rgb="FFFFFFFF"/>
        <rFont val="Century Gothic"/>
      </rPr>
      <t xml:space="preserve"> Projekt</t>
    </r>
  </si>
  <si>
    <t>2L</t>
  </si>
  <si>
    <t>Dans</t>
  </si>
  <si>
    <t>Dekor</t>
  </si>
  <si>
    <t>Directeur</t>
  </si>
  <si>
    <t>Doku</t>
  </si>
  <si>
    <t>Kören</t>
  </si>
  <si>
    <t>Koreograf</t>
  </si>
  <si>
    <t>Manus</t>
  </si>
  <si>
    <t>MuP</t>
  </si>
  <si>
    <t>Orqestern</t>
  </si>
  <si>
    <t>PReko</t>
  </si>
  <si>
    <t>Scenograf</t>
  </si>
  <si>
    <t>Skådis</t>
  </si>
  <si>
    <t>Skoj</t>
  </si>
  <si>
    <t>SM</t>
  </si>
  <si>
    <r>
      <rPr>
        <b/>
        <sz val="12"/>
        <color rgb="FFFFFFFF"/>
        <rFont val="Century Gothic"/>
      </rPr>
      <t xml:space="preserve"> Projekt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</si>
  <si>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</si>
  <si>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</si>
  <si>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Totalt</t>
  </si>
  <si>
    <t xml:space="preserve"> Q1 </t>
  </si>
  <si>
    <t xml:space="preserve">Q2 </t>
  </si>
  <si>
    <t xml:space="preserve">Q3 </t>
  </si>
  <si>
    <t xml:space="preserve">Q4 </t>
  </si>
  <si>
    <t>4016 - Phös - Spons</t>
  </si>
  <si>
    <t>Admin</t>
  </si>
  <si>
    <t>Klasskyltar</t>
  </si>
  <si>
    <t>Markeringspennor</t>
  </si>
  <si>
    <t>SPONS - DETALJ</t>
  </si>
  <si>
    <t>Xylem</t>
  </si>
  <si>
    <t>Klart</t>
  </si>
  <si>
    <t>Scania</t>
  </si>
  <si>
    <t>Sveriges Ingenjörer - föreläsning</t>
  </si>
  <si>
    <t>Klart, 90 kr/n0llan</t>
  </si>
  <si>
    <t>Sveriges Ingenjörer - kaffe</t>
  </si>
  <si>
    <t>Oklart</t>
  </si>
  <si>
    <t>Unionen</t>
  </si>
  <si>
    <t>klart</t>
  </si>
  <si>
    <t xml:space="preserve">Tesa </t>
  </si>
  <si>
    <t>Pengar eller bara tejp?</t>
  </si>
  <si>
    <t>Studybuddy</t>
  </si>
  <si>
    <t>Atlas Copco</t>
  </si>
  <si>
    <t>3006 - Kårvens afton</t>
  </si>
  <si>
    <t>3012 - Sångargasquen</t>
  </si>
  <si>
    <t>3014 - Stugan</t>
  </si>
  <si>
    <t>3042 - n0g-efterkör</t>
  </si>
  <si>
    <t>3005 - Campusvandring</t>
  </si>
  <si>
    <t>3039 - Häfvpub</t>
  </si>
  <si>
    <t>3008 - Utskällningen</t>
  </si>
  <si>
    <t>5065 - Osquarsgalan</t>
  </si>
  <si>
    <t>3009 - Lådbilsbygge</t>
  </si>
  <si>
    <t>Lunch 2</t>
  </si>
  <si>
    <t>Lunch 4</t>
  </si>
  <si>
    <t>3002 - Kräftis</t>
  </si>
  <si>
    <t>3001 - Internatet</t>
  </si>
  <si>
    <t>3019 - Sillis</t>
  </si>
  <si>
    <t>3020 - Civilis</t>
  </si>
  <si>
    <t>3046 - Tackkör</t>
  </si>
  <si>
    <t>PHÖSARKOLLEKT - DETALJ</t>
  </si>
  <si>
    <t>Bludderkollekt - alk</t>
  </si>
  <si>
    <t>108 á 1400 kr</t>
  </si>
  <si>
    <t>Bludderkollekt - alkfri</t>
  </si>
  <si>
    <t>7 á 800 kr</t>
  </si>
  <si>
    <t>Phöstisha</t>
  </si>
  <si>
    <t>115 á 100 kr</t>
  </si>
  <si>
    <r>
      <rPr>
        <sz val="24"/>
        <color rgb="FFFF0000"/>
        <rFont val="Century Gothic"/>
      </rPr>
      <t xml:space="preserve"> </t>
    </r>
    <r>
      <rPr>
        <sz val="24"/>
        <color rgb="FFCC0000"/>
        <rFont val="Century Gothic"/>
      </rPr>
      <t xml:space="preserve"> BUDGET PHÖSNINGEN 19/20 </t>
    </r>
  </si>
  <si>
    <r>
      <rPr>
        <sz val="12"/>
        <color rgb="FFFFFFFF"/>
        <rFont val="Arial"/>
      </rPr>
      <t xml:space="preserve"> </t>
    </r>
    <r>
      <rPr>
        <sz val="12"/>
        <color rgb="FFFFFFFF"/>
        <rFont val="Century Gothic"/>
      </rPr>
      <t>Projekt</t>
    </r>
  </si>
  <si>
    <t>se detaljer nedan</t>
  </si>
  <si>
    <t>konto</t>
  </si>
  <si>
    <t>2821 - Kollekter Phösningen</t>
  </si>
  <si>
    <t>ITM-bidrag (lägg in alla bidrag här?)</t>
  </si>
  <si>
    <t>Extra ITM-bidrag för JML</t>
  </si>
  <si>
    <t>Folkuniversitetet (Varför på ÖPH 2021??)</t>
  </si>
  <si>
    <t>studiecirklar</t>
  </si>
  <si>
    <t>3048 - Phös - n0llekit</t>
  </si>
  <si>
    <t xml:space="preserve">300 st á 100 kr/st </t>
  </si>
  <si>
    <t xml:space="preserve">Q1 </t>
  </si>
  <si>
    <t>3070 - Phösartröja</t>
  </si>
  <si>
    <t>100 kr/st, 115 st</t>
  </si>
  <si>
    <t>3058 - Phösarbrickor</t>
  </si>
  <si>
    <t>27,40 kr/st, 150 st?</t>
  </si>
  <si>
    <t>Medaljer - ligger på 5050 Phös - Övrigt, why</t>
  </si>
  <si>
    <t>35 kr/st, 115 st</t>
  </si>
  <si>
    <t>Skärmar - ligger på 3021 - ÖPH, why? n0llekit?</t>
  </si>
  <si>
    <t>45 kr/st. 340 st</t>
  </si>
  <si>
    <t>3085 - Skärmbränning</t>
  </si>
  <si>
    <t>Till vad</t>
  </si>
  <si>
    <t xml:space="preserve">Sexmästeriet ?? ska läggas på alla event </t>
  </si>
  <si>
    <t xml:space="preserve">Sånghäften ?? </t>
  </si>
  <si>
    <t>1 kr/st, när behövs ens dessa?</t>
  </si>
  <si>
    <t>Utskällning?</t>
  </si>
  <si>
    <t>Diesel (förra året 3005,37)</t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</si>
  <si>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SUMMA</t>
    </r>
  </si>
  <si>
    <r>
      <rPr>
        <b/>
        <i/>
        <sz val="12"/>
        <color rgb="FFFFFFFF"/>
        <rFont val="Century Gothic"/>
      </rPr>
      <t xml:space="preserve"> </t>
    </r>
    <r>
      <rPr>
        <sz val="12"/>
        <color rgb="FFFFFFFF"/>
        <rFont val="Century Gothic"/>
      </rPr>
      <t>RESULTAT</t>
    </r>
  </si>
  <si>
    <t>ÖPH - DETALJ</t>
  </si>
  <si>
    <t>kalkar</t>
  </si>
  <si>
    <t>DÄR - DETALJ</t>
  </si>
  <si>
    <t>tyg till shorts? ingen subv!</t>
  </si>
  <si>
    <t xml:space="preserve">annat? </t>
  </si>
  <si>
    <t>Ek0 - DETALJ</t>
  </si>
  <si>
    <t>pärmar</t>
  </si>
  <si>
    <t>Ledarna - DETALJ</t>
  </si>
  <si>
    <t>häfvöl kräftis</t>
  </si>
  <si>
    <t>Vart går resten?</t>
  </si>
  <si>
    <t>KPH - DETALJ</t>
  </si>
  <si>
    <t>KPH-event ???</t>
  </si>
  <si>
    <t>n0g - DETALJ</t>
  </si>
  <si>
    <t>??</t>
  </si>
  <si>
    <t>n0llan - DETALJ</t>
  </si>
  <si>
    <t xml:space="preserve">3041 - material n0llanprojekt </t>
  </si>
  <si>
    <t>3050 - Våffelhäng</t>
  </si>
  <si>
    <t>nUppÖk - DETALJ</t>
  </si>
  <si>
    <t>Lekbudget</t>
  </si>
  <si>
    <t>n0lleuppdrag</t>
  </si>
  <si>
    <t>nUppök-tisha</t>
  </si>
  <si>
    <t>PHÖPO - DETALJ</t>
  </si>
  <si>
    <t>SF, försäkring</t>
  </si>
  <si>
    <t>SF, reparation</t>
  </si>
  <si>
    <t>specn0llan</t>
  </si>
  <si>
    <t>SF. parkering, vart?</t>
  </si>
  <si>
    <t xml:space="preserve">Trängselskatt, vem bet? </t>
  </si>
  <si>
    <t>"Blandade arr"</t>
  </si>
  <si>
    <t>Stora phösarmötet</t>
  </si>
  <si>
    <t>Välkomstpub</t>
  </si>
  <si>
    <t xml:space="preserve">3063 - N0llan lunch dag 1 </t>
  </si>
  <si>
    <t>3009 - Lådbilsbygge, 1308 kr förra</t>
  </si>
  <si>
    <t>3005 - Inköp Campusvandring</t>
  </si>
  <si>
    <t>3005 - Försäljning Campusvandring</t>
  </si>
  <si>
    <t>"n0llanmys"</t>
  </si>
  <si>
    <t>Utskällning</t>
  </si>
  <si>
    <t>Klassdag</t>
  </si>
  <si>
    <t>Spons Lunch #1 från vem?</t>
  </si>
  <si>
    <t>Spons Lunch #2 från vem?</t>
  </si>
  <si>
    <t>Lunch Phälgh - för n0llan</t>
  </si>
  <si>
    <t>Lunch 2 ? - för n0llan</t>
  </si>
  <si>
    <t>Lunch HVM - för n0llan</t>
  </si>
  <si>
    <t>Lunch 4 ??</t>
  </si>
  <si>
    <t>Oscarsgalan</t>
  </si>
  <si>
    <t>utgift</t>
  </si>
  <si>
    <t>P37 - tillstånd n0llepubrundan</t>
  </si>
  <si>
    <t>har ej proj</t>
  </si>
  <si>
    <t xml:space="preserve">P38 - länsförsäkringar </t>
  </si>
  <si>
    <t>tillhör SF?</t>
  </si>
  <si>
    <t>P45 - klassdagen (på ÖPH??)</t>
  </si>
  <si>
    <t>P47 - 3057 - Frukost dag 1</t>
  </si>
  <si>
    <t>P48 - 3021 - Reflexvästar?</t>
  </si>
  <si>
    <t>P49 - 3021 - Pennor?</t>
  </si>
  <si>
    <t>PHÖSAR-EVENT</t>
  </si>
  <si>
    <t>NOLLAN-EVENT</t>
  </si>
  <si>
    <t>Allmänt Phösningen</t>
  </si>
  <si>
    <t>3004 - Ärtans</t>
  </si>
  <si>
    <t>Phösprylar (SF, nUppÖk)</t>
  </si>
  <si>
    <t>n0llanprylar (KPH)</t>
  </si>
  <si>
    <t>3003 - Bludder #1</t>
  </si>
  <si>
    <t>3010 - Bludder #2</t>
  </si>
  <si>
    <t>Idk event??</t>
  </si>
  <si>
    <t>Diesel</t>
  </si>
  <si>
    <t>3013 - Bludder #3</t>
  </si>
  <si>
    <t>Kollekt</t>
  </si>
  <si>
    <t>3067 - Lyx bludder</t>
  </si>
  <si>
    <t>2018-n0g-sittning</t>
  </si>
  <si>
    <t>n0llekit</t>
  </si>
  <si>
    <t>Hela M</t>
  </si>
  <si>
    <t>Lunch dag 1</t>
  </si>
  <si>
    <t>USB</t>
  </si>
  <si>
    <t>I-Bubbel</t>
  </si>
  <si>
    <t>Spons</t>
  </si>
  <si>
    <t>Bidrag</t>
  </si>
  <si>
    <t>3057 - phösfrukostmöte dag 1</t>
  </si>
  <si>
    <t>3050 - n0llan-mys / våffel?</t>
  </si>
  <si>
    <t>Klassdag - lades på ÖPH?</t>
  </si>
  <si>
    <t>Spons lunch</t>
  </si>
  <si>
    <t>"Lunchföreläsning"</t>
  </si>
  <si>
    <t>Lunch Phälgh</t>
  </si>
  <si>
    <t>Lunch HVM</t>
  </si>
  <si>
    <t>Minskat med 15000</t>
  </si>
  <si>
    <t>Båda dessa poster är skjusterade</t>
  </si>
  <si>
    <t>för att reflektera var vi är idag</t>
  </si>
  <si>
    <t>Minskat med 4000</t>
  </si>
  <si>
    <t>1900kr extra för STAD utbildning</t>
  </si>
  <si>
    <t>SAGA 2 minskas till 20000</t>
  </si>
  <si>
    <t>Tidigare 30000</t>
  </si>
  <si>
    <t>Column1</t>
  </si>
  <si>
    <t>Tilda Byrstedt</t>
  </si>
  <si>
    <t>Föråd i R1 (28124/år) Föråd i M (14000)</t>
  </si>
  <si>
    <t>Tidigare 15500</t>
  </si>
  <si>
    <t>allas brickor+nya märken i år. Tidigare 8000</t>
  </si>
  <si>
    <t>Tidigare 25000</t>
  </si>
  <si>
    <t>Pubar 27 /Tenta pubar 3</t>
  </si>
  <si>
    <t>Ronja Fallenius och Axel Båvegård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</si>
</sst>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kr&quot;"/>
    <numFmt numFmtId="165" formatCode="#,##0.00\ [$kr-41D]"/>
  </numFmts>
  <fonts count="77" x14ac:knownFonts="1">
    <font>
      <sz val="9"/>
      <color rgb="FF4E5B6F"/>
      <name val="Century Gothic"/>
    </font>
    <font>
      <b/>
      <sz val="24"/>
      <color rgb="FFCC0000"/>
      <name val="Century Gothic"/>
    </font>
    <font>
      <sz val="25"/>
      <color rgb="FF000000"/>
      <name val="Century Gothic"/>
    </font>
    <font>
      <i/>
      <sz val="12"/>
      <color rgb="FF000000"/>
      <name val="Century Gothic"/>
    </font>
    <font>
      <b/>
      <sz val="16"/>
      <color rgb="FFCC0000"/>
      <name val="Century Gothic"/>
    </font>
    <font>
      <sz val="14"/>
      <color rgb="FFCC0000"/>
      <name val="Century Gothic"/>
    </font>
    <font>
      <b/>
      <sz val="16"/>
      <color rgb="FF38761D"/>
      <name val="Century Gothic"/>
    </font>
    <font>
      <b/>
      <sz val="9"/>
      <color rgb="FF4E5B6F"/>
      <name val="Century Gothic"/>
    </font>
    <font>
      <b/>
      <sz val="12"/>
      <color rgb="FFFFFFFF"/>
      <name val="Century Gothic"/>
    </font>
    <font>
      <sz val="9"/>
      <color theme="1"/>
      <name val="Century Gothic"/>
    </font>
    <font>
      <u/>
      <sz val="10"/>
      <color rgb="FF000000"/>
      <name val="Century Gothic"/>
    </font>
    <font>
      <sz val="10"/>
      <color rgb="FF000000"/>
      <name val="Century Gothic"/>
    </font>
    <font>
      <u/>
      <sz val="10"/>
      <color rgb="FF000000"/>
      <name val="Century Gothic"/>
    </font>
    <font>
      <sz val="9"/>
      <color rgb="FF000000"/>
      <name val="Century Gothic"/>
    </font>
    <font>
      <u/>
      <sz val="10"/>
      <color rgb="FF000000"/>
      <name val="Century Gothic"/>
    </font>
    <font>
      <b/>
      <sz val="24"/>
      <color rgb="FFFFFFFF"/>
      <name val="Century Gothic"/>
    </font>
    <font>
      <i/>
      <sz val="12"/>
      <color theme="1"/>
      <name val="Century Gothic"/>
    </font>
    <font>
      <b/>
      <sz val="12"/>
      <color rgb="FF000000"/>
      <name val="Century Gothic"/>
    </font>
    <font>
      <sz val="12"/>
      <color rgb="FF000000"/>
      <name val="Century Gothic"/>
    </font>
    <font>
      <sz val="12"/>
      <color rgb="FFF3F3F3"/>
      <name val="Arial"/>
    </font>
    <font>
      <b/>
      <sz val="9"/>
      <color rgb="FFCC0000"/>
      <name val="Century Gothic"/>
    </font>
    <font>
      <b/>
      <sz val="12"/>
      <color rgb="FFFFF2CC"/>
      <name val="Arial"/>
    </font>
    <font>
      <sz val="12"/>
      <color rgb="FF4E5B6F"/>
      <name val="Century Gothic"/>
    </font>
    <font>
      <sz val="9"/>
      <color rgb="FFFFFFFF"/>
      <name val="Century Gothic"/>
    </font>
    <font>
      <sz val="10"/>
      <color rgb="FFFF0000"/>
      <name val="Century Gothic"/>
    </font>
    <font>
      <b/>
      <i/>
      <sz val="12"/>
      <color rgb="FFFFFFFF"/>
      <name val="Century Gothic"/>
    </font>
    <font>
      <sz val="9"/>
      <color rgb="FFFFF2CC"/>
      <name val="Century Gothic"/>
    </font>
    <font>
      <sz val="10"/>
      <color theme="1"/>
      <name val="Century Gothic"/>
    </font>
    <font>
      <sz val="12"/>
      <color theme="1"/>
      <name val="Century Gothic"/>
    </font>
    <font>
      <b/>
      <sz val="9"/>
      <color theme="1"/>
      <name val="Calibri"/>
    </font>
    <font>
      <b/>
      <sz val="24"/>
      <color rgb="FFFF0000"/>
      <name val="Century Gothic"/>
    </font>
    <font>
      <b/>
      <sz val="12"/>
      <color rgb="FF000000"/>
      <name val="Calibri"/>
    </font>
    <font>
      <sz val="12"/>
      <color rgb="FF000000"/>
      <name val="Calibri"/>
    </font>
    <font>
      <strike/>
      <sz val="10"/>
      <color rgb="FF000000"/>
      <name val="Century Gothic"/>
    </font>
    <font>
      <sz val="12"/>
      <color theme="1"/>
      <name val="Calibri"/>
    </font>
    <font>
      <b/>
      <sz val="23"/>
      <color rgb="FFCC0000"/>
      <name val="Arial"/>
    </font>
    <font>
      <sz val="9"/>
      <color theme="1"/>
      <name val="Calibri"/>
    </font>
    <font>
      <sz val="9"/>
      <color rgb="FF000000"/>
      <name val="Century Gothic"/>
    </font>
    <font>
      <sz val="9"/>
      <color theme="1"/>
      <name val="Century Gothic"/>
    </font>
    <font>
      <b/>
      <sz val="17"/>
      <color rgb="FFCC0000"/>
      <name val="Century Gothic"/>
    </font>
    <font>
      <sz val="9"/>
      <color theme="1"/>
      <name val="Calibri"/>
    </font>
    <font>
      <u/>
      <sz val="10"/>
      <color rgb="FF000000"/>
      <name val="Century Gothic"/>
    </font>
    <font>
      <u/>
      <sz val="10"/>
      <color rgb="FF000000"/>
      <name val="Century Gothic"/>
    </font>
    <font>
      <u/>
      <sz val="10"/>
      <color rgb="FF000000"/>
      <name val="Century Gothic"/>
    </font>
    <font>
      <b/>
      <sz val="12"/>
      <color theme="1"/>
      <name val="Century Gothic"/>
    </font>
    <font>
      <strike/>
      <sz val="9"/>
      <color rgb="FF4E5B6F"/>
      <name val="Century Gothic"/>
    </font>
    <font>
      <strike/>
      <sz val="9"/>
      <color theme="1"/>
      <name val="Calibri"/>
    </font>
    <font>
      <sz val="9"/>
      <name val="Century Gothic"/>
    </font>
    <font>
      <sz val="7"/>
      <color rgb="FF4E5B6F"/>
      <name val="Arial"/>
    </font>
    <font>
      <b/>
      <sz val="16"/>
      <color theme="1"/>
      <name val="Century Gothic"/>
    </font>
    <font>
      <b/>
      <u/>
      <sz val="15"/>
      <color rgb="FFCC0000"/>
      <name val="Calibri"/>
    </font>
    <font>
      <sz val="14"/>
      <color theme="1"/>
      <name val="Arial"/>
    </font>
    <font>
      <b/>
      <sz val="12"/>
      <color rgb="FFCC0000"/>
      <name val="Arial"/>
    </font>
    <font>
      <b/>
      <sz val="12"/>
      <color rgb="FFFFFFFF"/>
      <name val="Arial"/>
    </font>
    <font>
      <b/>
      <sz val="14"/>
      <color theme="1"/>
      <name val="Arial"/>
    </font>
    <font>
      <b/>
      <sz val="15"/>
      <color theme="1"/>
      <name val="Century Gothic"/>
    </font>
    <font>
      <b/>
      <sz val="15"/>
      <color rgb="FFCC0000"/>
      <name val="Century Gothic"/>
    </font>
    <font>
      <b/>
      <sz val="12"/>
      <color rgb="FFCC0000"/>
      <name val="Century Gothic"/>
    </font>
    <font>
      <i/>
      <sz val="9"/>
      <color rgb="FFB6D7A8"/>
      <name val="Century Gothic"/>
    </font>
    <font>
      <i/>
      <sz val="9"/>
      <color rgb="FFCBECB0"/>
      <name val="Century Gothic"/>
    </font>
    <font>
      <sz val="12"/>
      <color rgb="FFFFFFFF"/>
      <name val="Arial"/>
    </font>
    <font>
      <sz val="12"/>
      <color rgb="FFFFFFFF"/>
      <name val="Century Gothic"/>
    </font>
    <font>
      <sz val="24"/>
      <color rgb="FFFF0000"/>
      <name val="Century Gothic"/>
    </font>
    <font>
      <sz val="24"/>
      <color rgb="FFCC0000"/>
      <name val="Century Gothic"/>
    </font>
    <font>
      <sz val="9"/>
      <color theme="1"/>
      <name val="Century Gothic"/>
      <family val="2"/>
    </font>
    <font>
      <sz val="10"/>
      <color rgb="FF000000"/>
      <name val="Century Gothic"/>
      <family val="2"/>
    </font>
    <font>
      <strike/>
      <sz val="10"/>
      <color rgb="FF000000"/>
      <name val="Century Gothic"/>
      <family val="2"/>
    </font>
    <font>
      <sz val="9"/>
      <color theme="1"/>
      <name val="Calibri"/>
      <family val="2"/>
    </font>
    <font>
      <sz val="9"/>
      <color rgb="FF000000"/>
      <name val="Century Gothic"/>
      <family val="2"/>
    </font>
    <font>
      <sz val="9"/>
      <color rgb="FFFF0000"/>
      <name val="Century Gothic"/>
      <family val="2"/>
    </font>
    <font>
      <sz val="10"/>
      <color rgb="FFFF0000"/>
      <name val="Century Gothic"/>
      <family val="2"/>
    </font>
    <font>
      <sz val="10"/>
      <name val="Century Gothic"/>
      <family val="2"/>
    </font>
    <font>
      <sz val="12"/>
      <color rgb="FF000000"/>
      <name val="Calibri"/>
      <family val="2"/>
    </font>
    <font>
      <b/>
      <sz val="12"/>
      <color rgb="FF000000"/>
      <name val="Century Gothic"/>
      <family val="2"/>
    </font>
    <font>
      <sz val="8"/>
      <name val="Century Gothic"/>
      <family val="2"/>
    </font>
    <font>
      <b/>
      <sz val="23"/>
      <color rgb="FFCC0000"/>
      <name val="Century Gothic"/>
      <family val="2"/>
    </font>
    <font>
      <sz val="23"/>
      <color rgb="FF4E5B6F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0000"/>
        <bgColor rgb="FFCC0000"/>
      </patternFill>
    </fill>
    <fill>
      <patternFill patternType="solid">
        <fgColor rgb="FFF4CCCC"/>
        <bgColor rgb="FFF4CCCC"/>
      </patternFill>
    </fill>
    <fill>
      <patternFill patternType="solid">
        <fgColor rgb="FF434343"/>
        <bgColor rgb="FF434343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5F5D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EF0CD"/>
      </patternFill>
    </fill>
    <fill>
      <patternFill patternType="solid">
        <fgColor theme="0"/>
        <bgColor rgb="FFCC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434343"/>
      </patternFill>
    </fill>
  </fills>
  <borders count="34">
    <border>
      <left/>
      <right/>
      <top/>
      <bottom/>
      <diagonal/>
    </border>
    <border>
      <left/>
      <right style="thin">
        <color rgb="FF66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660000"/>
      </right>
      <top/>
      <bottom/>
      <diagonal/>
    </border>
    <border>
      <left/>
      <right/>
      <top/>
      <bottom style="thin">
        <color rgb="FF66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CC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660000"/>
      </left>
      <right style="thin">
        <color rgb="FF000000"/>
      </right>
      <top/>
      <bottom/>
      <diagonal/>
    </border>
    <border>
      <left style="hair">
        <color rgb="FF660000"/>
      </left>
      <right style="hair">
        <color rgb="FF660000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/>
      <right style="hair">
        <color rgb="FF660000"/>
      </right>
      <top/>
      <bottom/>
      <diagonal/>
    </border>
    <border>
      <left/>
      <right/>
      <top style="thin">
        <color rgb="FF980000"/>
      </top>
      <bottom/>
      <diagonal/>
    </border>
    <border>
      <left/>
      <right style="hair">
        <color rgb="FF660000"/>
      </right>
      <top/>
      <bottom/>
      <diagonal/>
    </border>
    <border>
      <left/>
      <right/>
      <top/>
      <bottom/>
      <diagonal/>
    </border>
    <border>
      <left/>
      <right style="hair">
        <color rgb="FF660000"/>
      </right>
      <top/>
      <bottom style="thin">
        <color rgb="FF660000"/>
      </bottom>
      <diagonal/>
    </border>
    <border>
      <left/>
      <right style="thin">
        <color rgb="FF660000"/>
      </right>
      <top/>
      <bottom style="thin">
        <color rgb="FF660000"/>
      </bottom>
      <diagonal/>
    </border>
    <border>
      <left style="thin">
        <color rgb="FF66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vertical="center"/>
    </xf>
    <xf numFmtId="164" fontId="11" fillId="4" borderId="1" xfId="0" applyNumberFormat="1" applyFont="1" applyFill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164" fontId="11" fillId="4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164" fontId="8" fillId="3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top"/>
    </xf>
    <xf numFmtId="0" fontId="20" fillId="2" borderId="0" xfId="0" applyFont="1" applyFill="1" applyAlignment="1"/>
    <xf numFmtId="0" fontId="0" fillId="0" borderId="0" xfId="0" applyFont="1" applyAlignment="1"/>
    <xf numFmtId="0" fontId="21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164" fontId="11" fillId="4" borderId="0" xfId="0" applyNumberFormat="1" applyFont="1" applyFill="1" applyAlignment="1">
      <alignment horizontal="right" vertical="center"/>
    </xf>
    <xf numFmtId="164" fontId="11" fillId="4" borderId="2" xfId="0" applyNumberFormat="1" applyFont="1" applyFill="1" applyBorder="1" applyAlignment="1">
      <alignment horizontal="right" vertical="center"/>
    </xf>
    <xf numFmtId="164" fontId="11" fillId="4" borderId="3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Alignment="1">
      <alignment horizontal="right" vertical="center"/>
    </xf>
    <xf numFmtId="164" fontId="11" fillId="2" borderId="1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right" vertical="center"/>
    </xf>
    <xf numFmtId="0" fontId="22" fillId="3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/>
    <xf numFmtId="0" fontId="23" fillId="0" borderId="0" xfId="0" applyFont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0" fontId="11" fillId="4" borderId="0" xfId="0" applyFont="1" applyFill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/>
    </xf>
    <xf numFmtId="164" fontId="13" fillId="4" borderId="0" xfId="0" applyNumberFormat="1" applyFont="1" applyFill="1" applyAlignment="1">
      <alignment horizontal="right" vertical="center"/>
    </xf>
    <xf numFmtId="164" fontId="13" fillId="2" borderId="0" xfId="0" applyNumberFormat="1" applyFont="1" applyFill="1" applyAlignment="1">
      <alignment horizontal="right" vertical="center"/>
    </xf>
    <xf numFmtId="164" fontId="24" fillId="4" borderId="1" xfId="0" applyNumberFormat="1" applyFont="1" applyFill="1" applyBorder="1" applyAlignment="1">
      <alignment vertical="center"/>
    </xf>
    <xf numFmtId="164" fontId="11" fillId="4" borderId="0" xfId="0" applyNumberFormat="1" applyFont="1" applyFill="1" applyAlignment="1">
      <alignment horizontal="right" vertical="center"/>
    </xf>
    <xf numFmtId="164" fontId="24" fillId="2" borderId="1" xfId="0" applyNumberFormat="1" applyFont="1" applyFill="1" applyBorder="1" applyAlignment="1">
      <alignment vertical="center"/>
    </xf>
    <xf numFmtId="164" fontId="11" fillId="4" borderId="0" xfId="0" applyNumberFormat="1" applyFont="1" applyFill="1" applyAlignment="1">
      <alignment horizontal="right" vertical="center"/>
    </xf>
    <xf numFmtId="164" fontId="11" fillId="2" borderId="4" xfId="0" applyNumberFormat="1" applyFont="1" applyFill="1" applyBorder="1" applyAlignment="1">
      <alignment horizontal="right" vertical="center"/>
    </xf>
    <xf numFmtId="0" fontId="25" fillId="3" borderId="0" xfId="0" applyFont="1" applyFill="1" applyAlignment="1">
      <alignment vertical="center"/>
    </xf>
    <xf numFmtId="164" fontId="17" fillId="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164" fontId="27" fillId="0" borderId="0" xfId="0" applyNumberFormat="1" applyFont="1" applyAlignment="1">
      <alignment horizontal="right" vertical="center"/>
    </xf>
    <xf numFmtId="0" fontId="25" fillId="5" borderId="0" xfId="0" applyFont="1" applyFill="1" applyAlignment="1">
      <alignment vertical="center"/>
    </xf>
    <xf numFmtId="164" fontId="8" fillId="5" borderId="0" xfId="0" applyNumberFormat="1" applyFont="1" applyFill="1" applyAlignment="1">
      <alignment vertical="center"/>
    </xf>
    <xf numFmtId="164" fontId="8" fillId="5" borderId="0" xfId="0" applyNumberFormat="1" applyFont="1" applyFill="1" applyAlignment="1">
      <alignment horizontal="right" vertical="center"/>
    </xf>
    <xf numFmtId="164" fontId="28" fillId="5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3" fillId="2" borderId="0" xfId="0" applyFont="1" applyFill="1" applyAlignment="1">
      <alignment vertical="center"/>
    </xf>
    <xf numFmtId="164" fontId="33" fillId="2" borderId="1" xfId="0" applyNumberFormat="1" applyFont="1" applyFill="1" applyBorder="1" applyAlignment="1">
      <alignment vertical="center"/>
    </xf>
    <xf numFmtId="164" fontId="33" fillId="2" borderId="0" xfId="0" applyNumberFormat="1" applyFont="1" applyFill="1" applyAlignment="1">
      <alignment horizontal="right" vertical="center"/>
    </xf>
    <xf numFmtId="164" fontId="33" fillId="2" borderId="1" xfId="0" applyNumberFormat="1" applyFont="1" applyFill="1" applyBorder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164" fontId="11" fillId="2" borderId="2" xfId="0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35" fillId="2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164" fontId="13" fillId="4" borderId="0" xfId="0" applyNumberFormat="1" applyFont="1" applyFill="1" applyAlignment="1">
      <alignment horizontal="right" vertical="center"/>
    </xf>
    <xf numFmtId="164" fontId="13" fillId="2" borderId="0" xfId="0" applyNumberFormat="1" applyFont="1" applyFill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164" fontId="36" fillId="6" borderId="0" xfId="0" applyNumberFormat="1" applyFont="1" applyFill="1" applyAlignment="1">
      <alignment vertical="center"/>
    </xf>
    <xf numFmtId="0" fontId="36" fillId="6" borderId="0" xfId="0" applyFont="1" applyFill="1" applyAlignment="1">
      <alignment vertical="center"/>
    </xf>
    <xf numFmtId="0" fontId="39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164" fontId="11" fillId="4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right" vertical="center"/>
    </xf>
    <xf numFmtId="164" fontId="28" fillId="3" borderId="0" xfId="0" applyNumberFormat="1" applyFont="1" applyFill="1" applyAlignment="1">
      <alignment horizontal="right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24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right" vertical="center"/>
    </xf>
    <xf numFmtId="164" fontId="24" fillId="4" borderId="1" xfId="0" applyNumberFormat="1" applyFont="1" applyFill="1" applyBorder="1" applyAlignment="1">
      <alignment vertical="center"/>
    </xf>
    <xf numFmtId="0" fontId="40" fillId="2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1" fillId="4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10" fontId="8" fillId="5" borderId="0" xfId="0" applyNumberFormat="1" applyFont="1" applyFill="1" applyAlignment="1">
      <alignment vertical="center"/>
    </xf>
    <xf numFmtId="0" fontId="11" fillId="4" borderId="0" xfId="0" applyFont="1" applyFill="1" applyAlignment="1">
      <alignment horizontal="left" vertical="center"/>
    </xf>
    <xf numFmtId="164" fontId="11" fillId="4" borderId="0" xfId="0" applyNumberFormat="1" applyFont="1" applyFill="1" applyAlignment="1">
      <alignment horizontal="right" vertical="center" wrapText="1"/>
    </xf>
    <xf numFmtId="0" fontId="33" fillId="4" borderId="0" xfId="0" applyFont="1" applyFill="1" applyAlignment="1">
      <alignment horizontal="left" vertical="center"/>
    </xf>
    <xf numFmtId="164" fontId="33" fillId="4" borderId="1" xfId="0" applyNumberFormat="1" applyFont="1" applyFill="1" applyBorder="1" applyAlignment="1">
      <alignment horizontal="right" vertical="center"/>
    </xf>
    <xf numFmtId="0" fontId="33" fillId="2" borderId="0" xfId="0" applyFont="1" applyFill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164" fontId="8" fillId="3" borderId="7" xfId="0" applyNumberFormat="1" applyFont="1" applyFill="1" applyBorder="1" applyAlignment="1">
      <alignment horizontal="right" vertical="center"/>
    </xf>
    <xf numFmtId="164" fontId="8" fillId="3" borderId="8" xfId="0" applyNumberFormat="1" applyFont="1" applyFill="1" applyBorder="1" applyAlignment="1">
      <alignment horizontal="right" vertical="center"/>
    </xf>
    <xf numFmtId="164" fontId="33" fillId="4" borderId="3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40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20" fillId="2" borderId="0" xfId="0" applyFont="1" applyFill="1" applyAlignment="1"/>
    <xf numFmtId="0" fontId="8" fillId="3" borderId="8" xfId="0" applyFont="1" applyFill="1" applyBorder="1" applyAlignment="1">
      <alignment horizontal="left" vertical="center"/>
    </xf>
    <xf numFmtId="164" fontId="44" fillId="3" borderId="8" xfId="0" applyNumberFormat="1" applyFont="1" applyFill="1" applyBorder="1" applyAlignment="1">
      <alignment horizontal="right" vertical="center"/>
    </xf>
    <xf numFmtId="164" fontId="33" fillId="4" borderId="0" xfId="0" applyNumberFormat="1" applyFont="1" applyFill="1" applyAlignment="1">
      <alignment horizontal="right" vertical="center"/>
    </xf>
    <xf numFmtId="164" fontId="8" fillId="3" borderId="7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64" fontId="8" fillId="3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vertical="top"/>
    </xf>
    <xf numFmtId="0" fontId="20" fillId="6" borderId="0" xfId="0" applyFont="1" applyFill="1" applyAlignment="1"/>
    <xf numFmtId="0" fontId="40" fillId="0" borderId="14" xfId="0" applyFont="1" applyBorder="1" applyAlignment="1">
      <alignment vertical="center"/>
    </xf>
    <xf numFmtId="0" fontId="16" fillId="0" borderId="14" xfId="0" applyFont="1" applyBorder="1" applyAlignment="1">
      <alignment horizontal="left"/>
    </xf>
    <xf numFmtId="0" fontId="31" fillId="0" borderId="14" xfId="0" applyFont="1" applyBorder="1" applyAlignment="1">
      <alignment horizontal="right" vertical="center"/>
    </xf>
    <xf numFmtId="0" fontId="3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7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0" fontId="4" fillId="2" borderId="15" xfId="0" applyFont="1" applyFill="1" applyBorder="1" applyAlignment="1">
      <alignment vertical="top"/>
    </xf>
    <xf numFmtId="0" fontId="20" fillId="2" borderId="15" xfId="0" applyFont="1" applyFill="1" applyBorder="1" applyAlignment="1"/>
    <xf numFmtId="0" fontId="0" fillId="0" borderId="15" xfId="0" applyFont="1" applyBorder="1" applyAlignment="1">
      <alignment vertical="center"/>
    </xf>
    <xf numFmtId="0" fontId="48" fillId="2" borderId="0" xfId="0" applyFont="1" applyFill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21" fillId="3" borderId="0" xfId="0" applyFont="1" applyFill="1" applyAlignment="1">
      <alignment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left" vertical="center"/>
    </xf>
    <xf numFmtId="164" fontId="11" fillId="4" borderId="18" xfId="0" applyNumberFormat="1" applyFont="1" applyFill="1" applyBorder="1" applyAlignment="1">
      <alignment horizontal="right" vertical="center"/>
    </xf>
    <xf numFmtId="164" fontId="11" fillId="4" borderId="19" xfId="0" applyNumberFormat="1" applyFont="1" applyFill="1" applyBorder="1" applyAlignment="1">
      <alignment horizontal="right" vertical="center"/>
    </xf>
    <xf numFmtId="164" fontId="11" fillId="4" borderId="19" xfId="0" applyNumberFormat="1" applyFont="1" applyFill="1" applyBorder="1" applyAlignment="1">
      <alignment horizontal="right" vertical="center"/>
    </xf>
    <xf numFmtId="0" fontId="11" fillId="2" borderId="20" xfId="0" applyFont="1" applyFill="1" applyBorder="1" applyAlignment="1">
      <alignment horizontal="left" vertical="center"/>
    </xf>
    <xf numFmtId="164" fontId="11" fillId="2" borderId="13" xfId="0" applyNumberFormat="1" applyFont="1" applyFill="1" applyBorder="1" applyAlignment="1">
      <alignment horizontal="right" vertical="center"/>
    </xf>
    <xf numFmtId="164" fontId="11" fillId="2" borderId="14" xfId="0" applyNumberFormat="1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11" fillId="4" borderId="20" xfId="0" applyFont="1" applyFill="1" applyBorder="1" applyAlignment="1">
      <alignment horizontal="left" vertical="center"/>
    </xf>
    <xf numFmtId="164" fontId="11" fillId="4" borderId="13" xfId="0" applyNumberFormat="1" applyFont="1" applyFill="1" applyBorder="1" applyAlignment="1">
      <alignment horizontal="right" vertical="center"/>
    </xf>
    <xf numFmtId="164" fontId="11" fillId="4" borderId="14" xfId="0" applyNumberFormat="1" applyFont="1" applyFill="1" applyBorder="1" applyAlignment="1">
      <alignment horizontal="right" vertical="center"/>
    </xf>
    <xf numFmtId="164" fontId="11" fillId="4" borderId="14" xfId="0" applyNumberFormat="1" applyFont="1" applyFill="1" applyBorder="1" applyAlignment="1">
      <alignment horizontal="right" vertical="center"/>
    </xf>
    <xf numFmtId="164" fontId="11" fillId="2" borderId="14" xfId="0" applyNumberFormat="1" applyFont="1" applyFill="1" applyBorder="1" applyAlignment="1">
      <alignment horizontal="right" vertical="center"/>
    </xf>
    <xf numFmtId="0" fontId="0" fillId="2" borderId="14" xfId="0" applyFont="1" applyFill="1" applyBorder="1" applyAlignment="1">
      <alignment vertical="center"/>
    </xf>
    <xf numFmtId="0" fontId="11" fillId="4" borderId="21" xfId="0" applyFont="1" applyFill="1" applyBorder="1" applyAlignment="1">
      <alignment horizontal="left" vertical="center"/>
    </xf>
    <xf numFmtId="164" fontId="11" fillId="4" borderId="22" xfId="0" applyNumberFormat="1" applyFont="1" applyFill="1" applyBorder="1" applyAlignment="1">
      <alignment horizontal="right" vertical="center"/>
    </xf>
    <xf numFmtId="164" fontId="11" fillId="4" borderId="15" xfId="0" applyNumberFormat="1" applyFont="1" applyFill="1" applyBorder="1" applyAlignment="1">
      <alignment horizontal="right" vertical="center"/>
    </xf>
    <xf numFmtId="164" fontId="11" fillId="4" borderId="15" xfId="0" applyNumberFormat="1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left" vertical="center"/>
    </xf>
    <xf numFmtId="164" fontId="8" fillId="3" borderId="16" xfId="0" applyNumberFormat="1" applyFont="1" applyFill="1" applyBorder="1" applyAlignment="1">
      <alignment horizontal="right" vertical="center"/>
    </xf>
    <xf numFmtId="0" fontId="22" fillId="3" borderId="16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164" fontId="11" fillId="4" borderId="18" xfId="0" applyNumberFormat="1" applyFont="1" applyFill="1" applyBorder="1" applyAlignment="1">
      <alignment vertical="center"/>
    </xf>
    <xf numFmtId="164" fontId="11" fillId="2" borderId="13" xfId="0" applyNumberFormat="1" applyFont="1" applyFill="1" applyBorder="1" applyAlignment="1">
      <alignment vertical="center"/>
    </xf>
    <xf numFmtId="164" fontId="11" fillId="4" borderId="13" xfId="0" applyNumberFormat="1" applyFont="1" applyFill="1" applyBorder="1" applyAlignment="1">
      <alignment vertical="center"/>
    </xf>
    <xf numFmtId="164" fontId="13" fillId="4" borderId="14" xfId="0" applyNumberFormat="1" applyFont="1" applyFill="1" applyBorder="1" applyAlignment="1">
      <alignment horizontal="right" vertical="center"/>
    </xf>
    <xf numFmtId="164" fontId="13" fillId="2" borderId="14" xfId="0" applyNumberFormat="1" applyFont="1" applyFill="1" applyBorder="1" applyAlignment="1">
      <alignment horizontal="right" vertical="center"/>
    </xf>
    <xf numFmtId="164" fontId="27" fillId="4" borderId="13" xfId="0" applyNumberFormat="1" applyFont="1" applyFill="1" applyBorder="1" applyAlignment="1">
      <alignment vertical="center"/>
    </xf>
    <xf numFmtId="164" fontId="11" fillId="4" borderId="22" xfId="0" applyNumberFormat="1" applyFont="1" applyFill="1" applyBorder="1" applyAlignment="1">
      <alignment vertical="center"/>
    </xf>
    <xf numFmtId="0" fontId="25" fillId="3" borderId="16" xfId="0" applyFont="1" applyFill="1" applyBorder="1" applyAlignment="1">
      <alignment vertical="center"/>
    </xf>
    <xf numFmtId="164" fontId="8" fillId="3" borderId="16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164" fontId="27" fillId="0" borderId="24" xfId="0" applyNumberFormat="1" applyFont="1" applyBorder="1" applyAlignment="1">
      <alignment horizontal="right" vertical="center"/>
    </xf>
    <xf numFmtId="0" fontId="25" fillId="5" borderId="25" xfId="0" applyFont="1" applyFill="1" applyBorder="1" applyAlignment="1">
      <alignment vertical="center"/>
    </xf>
    <xf numFmtId="164" fontId="8" fillId="5" borderId="25" xfId="0" applyNumberFormat="1" applyFont="1" applyFill="1" applyBorder="1" applyAlignment="1">
      <alignment vertical="center"/>
    </xf>
    <xf numFmtId="164" fontId="8" fillId="5" borderId="25" xfId="0" applyNumberFormat="1" applyFont="1" applyFill="1" applyBorder="1" applyAlignment="1">
      <alignment horizontal="right" vertical="center"/>
    </xf>
    <xf numFmtId="164" fontId="28" fillId="5" borderId="25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164" fontId="27" fillId="0" borderId="19" xfId="0" applyNumberFormat="1" applyFont="1" applyBorder="1" applyAlignment="1">
      <alignment horizontal="right" vertical="center"/>
    </xf>
    <xf numFmtId="0" fontId="9" fillId="2" borderId="14" xfId="0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vertical="center"/>
    </xf>
    <xf numFmtId="0" fontId="40" fillId="2" borderId="14" xfId="0" applyFont="1" applyFill="1" applyBorder="1" applyAlignment="1">
      <alignment vertical="center"/>
    </xf>
    <xf numFmtId="0" fontId="29" fillId="2" borderId="14" xfId="0" applyFont="1" applyFill="1" applyBorder="1" applyAlignment="1">
      <alignment horizontal="right" vertical="center"/>
    </xf>
    <xf numFmtId="0" fontId="40" fillId="2" borderId="14" xfId="0" applyFont="1" applyFill="1" applyBorder="1" applyAlignment="1">
      <alignment horizontal="left" vertical="center"/>
    </xf>
    <xf numFmtId="0" fontId="50" fillId="2" borderId="14" xfId="0" applyFont="1" applyFill="1" applyBorder="1" applyAlignment="1">
      <alignment vertical="center"/>
    </xf>
    <xf numFmtId="165" fontId="40" fillId="2" borderId="14" xfId="0" applyNumberFormat="1" applyFont="1" applyFill="1" applyBorder="1" applyAlignment="1">
      <alignment vertical="center"/>
    </xf>
    <xf numFmtId="0" fontId="27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top"/>
    </xf>
    <xf numFmtId="0" fontId="20" fillId="2" borderId="14" xfId="0" applyFont="1" applyFill="1" applyBorder="1" applyAlignment="1"/>
    <xf numFmtId="0" fontId="40" fillId="2" borderId="13" xfId="0" applyFont="1" applyFill="1" applyBorder="1" applyAlignment="1">
      <alignment vertical="center"/>
    </xf>
    <xf numFmtId="0" fontId="51" fillId="2" borderId="14" xfId="0" applyFont="1" applyFill="1" applyBorder="1" applyAlignment="1"/>
    <xf numFmtId="0" fontId="52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0" fontId="53" fillId="2" borderId="14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vertical="center"/>
    </xf>
    <xf numFmtId="0" fontId="54" fillId="2" borderId="14" xfId="0" applyFont="1" applyFill="1" applyBorder="1" applyAlignment="1"/>
    <xf numFmtId="0" fontId="8" fillId="2" borderId="14" xfId="0" applyFont="1" applyFill="1" applyBorder="1" applyAlignment="1">
      <alignment horizontal="left" vertical="center"/>
    </xf>
    <xf numFmtId="164" fontId="8" fillId="2" borderId="14" xfId="0" applyNumberFormat="1" applyFont="1" applyFill="1" applyBorder="1" applyAlignment="1">
      <alignment horizontal="right" vertical="center"/>
    </xf>
    <xf numFmtId="0" fontId="22" fillId="2" borderId="14" xfId="0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55" fillId="2" borderId="14" xfId="0" applyFont="1" applyFill="1" applyBorder="1" applyAlignment="1">
      <alignment vertical="center"/>
    </xf>
    <xf numFmtId="0" fontId="56" fillId="2" borderId="14" xfId="0" applyFont="1" applyFill="1" applyBorder="1" applyAlignment="1">
      <alignment vertical="center"/>
    </xf>
    <xf numFmtId="0" fontId="57" fillId="2" borderId="14" xfId="0" applyFont="1" applyFill="1" applyBorder="1" applyAlignment="1">
      <alignment horizontal="center" vertical="center"/>
    </xf>
    <xf numFmtId="164" fontId="57" fillId="2" borderId="14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164" fontId="17" fillId="2" borderId="14" xfId="0" applyNumberFormat="1" applyFont="1" applyFill="1" applyBorder="1" applyAlignment="1">
      <alignment horizontal="center" vertical="center"/>
    </xf>
    <xf numFmtId="0" fontId="56" fillId="2" borderId="14" xfId="0" applyFont="1" applyFill="1" applyBorder="1" applyAlignment="1">
      <alignment vertical="center"/>
    </xf>
    <xf numFmtId="0" fontId="40" fillId="2" borderId="14" xfId="0" applyFont="1" applyFill="1" applyBorder="1" applyAlignment="1">
      <alignment vertical="center"/>
    </xf>
    <xf numFmtId="0" fontId="53" fillId="3" borderId="0" xfId="0" applyFont="1" applyFill="1" applyAlignment="1">
      <alignment horizontal="left" vertical="center"/>
    </xf>
    <xf numFmtId="164" fontId="11" fillId="4" borderId="10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Alignment="1">
      <alignment horizontal="right" vertical="center" wrapText="1"/>
    </xf>
    <xf numFmtId="164" fontId="11" fillId="2" borderId="10" xfId="0" applyNumberFormat="1" applyFont="1" applyFill="1" applyBorder="1" applyAlignment="1">
      <alignment horizontal="right" vertical="center"/>
    </xf>
    <xf numFmtId="14" fontId="23" fillId="0" borderId="0" xfId="0" applyNumberFormat="1" applyFont="1" applyAlignment="1">
      <alignment vertical="center"/>
    </xf>
    <xf numFmtId="164" fontId="11" fillId="4" borderId="26" xfId="0" applyNumberFormat="1" applyFont="1" applyFill="1" applyBorder="1" applyAlignment="1">
      <alignment horizontal="right" vertical="center"/>
    </xf>
    <xf numFmtId="164" fontId="11" fillId="2" borderId="26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8" fillId="3" borderId="27" xfId="0" applyFont="1" applyFill="1" applyBorder="1" applyAlignment="1">
      <alignment horizontal="left" vertical="center"/>
    </xf>
    <xf numFmtId="164" fontId="8" fillId="3" borderId="27" xfId="0" applyNumberFormat="1" applyFont="1" applyFill="1" applyBorder="1" applyAlignment="1">
      <alignment horizontal="right" vertical="center"/>
    </xf>
    <xf numFmtId="0" fontId="22" fillId="3" borderId="27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1" fillId="4" borderId="3" xfId="0" applyNumberFormat="1" applyFont="1" applyFill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164" fontId="11" fillId="4" borderId="28" xfId="0" applyNumberFormat="1" applyFont="1" applyFill="1" applyBorder="1" applyAlignment="1">
      <alignment horizontal="right" vertical="center"/>
    </xf>
    <xf numFmtId="164" fontId="11" fillId="2" borderId="28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1" fillId="4" borderId="4" xfId="0" applyFont="1" applyFill="1" applyBorder="1" applyAlignment="1">
      <alignment vertical="center"/>
    </xf>
    <xf numFmtId="164" fontId="11" fillId="4" borderId="4" xfId="0" applyNumberFormat="1" applyFont="1" applyFill="1" applyBorder="1" applyAlignment="1">
      <alignment horizontal="right" vertical="center"/>
    </xf>
    <xf numFmtId="164" fontId="11" fillId="4" borderId="30" xfId="0" applyNumberFormat="1" applyFont="1" applyFill="1" applyBorder="1" applyAlignment="1">
      <alignment horizontal="right" vertical="center"/>
    </xf>
    <xf numFmtId="164" fontId="11" fillId="4" borderId="31" xfId="0" applyNumberFormat="1" applyFont="1" applyFill="1" applyBorder="1" applyAlignment="1">
      <alignment horizontal="right" vertical="center"/>
    </xf>
    <xf numFmtId="164" fontId="11" fillId="4" borderId="4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7" borderId="0" xfId="0" applyFont="1" applyFill="1" applyAlignment="1">
      <alignment vertical="center"/>
    </xf>
    <xf numFmtId="164" fontId="11" fillId="7" borderId="1" xfId="0" applyNumberFormat="1" applyFont="1" applyFill="1" applyBorder="1" applyAlignment="1">
      <alignment horizontal="right" vertical="center"/>
    </xf>
    <xf numFmtId="0" fontId="11" fillId="7" borderId="0" xfId="0" applyFont="1" applyFill="1" applyAlignment="1">
      <alignment vertical="center"/>
    </xf>
    <xf numFmtId="164" fontId="11" fillId="7" borderId="0" xfId="0" applyNumberFormat="1" applyFont="1" applyFill="1" applyAlignment="1">
      <alignment vertical="center"/>
    </xf>
    <xf numFmtId="0" fontId="11" fillId="7" borderId="0" xfId="0" applyFont="1" applyFill="1" applyAlignment="1">
      <alignment horizontal="left" vertical="center"/>
    </xf>
    <xf numFmtId="164" fontId="24" fillId="7" borderId="1" xfId="0" applyNumberFormat="1" applyFont="1" applyFill="1" applyBorder="1" applyAlignment="1">
      <alignment vertical="center"/>
    </xf>
    <xf numFmtId="164" fontId="11" fillId="7" borderId="0" xfId="0" applyNumberFormat="1" applyFont="1" applyFill="1" applyAlignment="1">
      <alignment horizontal="right" vertical="center"/>
    </xf>
    <xf numFmtId="164" fontId="11" fillId="7" borderId="2" xfId="0" applyNumberFormat="1" applyFont="1" applyFill="1" applyBorder="1" applyAlignment="1">
      <alignment horizontal="right" vertical="center"/>
    </xf>
    <xf numFmtId="164" fontId="11" fillId="7" borderId="3" xfId="0" applyNumberFormat="1" applyFont="1" applyFill="1" applyBorder="1" applyAlignment="1">
      <alignment horizontal="right" vertical="center"/>
    </xf>
    <xf numFmtId="0" fontId="11" fillId="8" borderId="0" xfId="0" applyFont="1" applyFill="1" applyAlignment="1">
      <alignment horizontal="left" vertical="center"/>
    </xf>
    <xf numFmtId="164" fontId="11" fillId="8" borderId="1" xfId="0" applyNumberFormat="1" applyFont="1" applyFill="1" applyBorder="1" applyAlignment="1">
      <alignment horizontal="right" vertical="center"/>
    </xf>
    <xf numFmtId="164" fontId="11" fillId="8" borderId="0" xfId="0" applyNumberFormat="1" applyFont="1" applyFill="1" applyAlignment="1">
      <alignment horizontal="right" vertical="center"/>
    </xf>
    <xf numFmtId="164" fontId="11" fillId="8" borderId="2" xfId="0" applyNumberFormat="1" applyFont="1" applyFill="1" applyBorder="1" applyAlignment="1">
      <alignment horizontal="right" vertical="center"/>
    </xf>
    <xf numFmtId="164" fontId="11" fillId="8" borderId="3" xfId="0" applyNumberFormat="1" applyFont="1" applyFill="1" applyBorder="1" applyAlignment="1">
      <alignment horizontal="right" vertical="center"/>
    </xf>
    <xf numFmtId="164" fontId="11" fillId="9" borderId="0" xfId="0" applyNumberFormat="1" applyFont="1" applyFill="1" applyAlignment="1">
      <alignment horizontal="right" vertical="center"/>
    </xf>
    <xf numFmtId="164" fontId="11" fillId="4" borderId="0" xfId="0" applyNumberFormat="1" applyFont="1" applyFill="1" applyAlignment="1">
      <alignment horizontal="left" vertical="center"/>
    </xf>
    <xf numFmtId="0" fontId="11" fillId="10" borderId="0" xfId="0" applyFont="1" applyFill="1" applyAlignment="1">
      <alignment horizontal="left" vertical="center"/>
    </xf>
    <xf numFmtId="164" fontId="11" fillId="10" borderId="1" xfId="0" applyNumberFormat="1" applyFont="1" applyFill="1" applyBorder="1" applyAlignment="1">
      <alignment vertical="center"/>
    </xf>
    <xf numFmtId="164" fontId="11" fillId="10" borderId="0" xfId="0" applyNumberFormat="1" applyFont="1" applyFill="1" applyAlignment="1">
      <alignment horizontal="right" vertical="center"/>
    </xf>
    <xf numFmtId="164" fontId="11" fillId="10" borderId="1" xfId="0" applyNumberFormat="1" applyFont="1" applyFill="1" applyBorder="1" applyAlignment="1">
      <alignment horizontal="right" vertical="center"/>
    </xf>
    <xf numFmtId="164" fontId="11" fillId="7" borderId="1" xfId="0" applyNumberFormat="1" applyFont="1" applyFill="1" applyBorder="1" applyAlignment="1">
      <alignment vertical="center"/>
    </xf>
    <xf numFmtId="0" fontId="11" fillId="11" borderId="0" xfId="0" applyFont="1" applyFill="1" applyAlignment="1">
      <alignment vertical="center"/>
    </xf>
    <xf numFmtId="164" fontId="11" fillId="11" borderId="1" xfId="0" applyNumberFormat="1" applyFont="1" applyFill="1" applyBorder="1" applyAlignment="1">
      <alignment vertical="center"/>
    </xf>
    <xf numFmtId="164" fontId="11" fillId="11" borderId="1" xfId="0" applyNumberFormat="1" applyFont="1" applyFill="1" applyBorder="1" applyAlignment="1">
      <alignment horizontal="right" vertical="center"/>
    </xf>
    <xf numFmtId="164" fontId="11" fillId="7" borderId="5" xfId="0" applyNumberFormat="1" applyFont="1" applyFill="1" applyBorder="1" applyAlignment="1">
      <alignment horizontal="right" vertical="center"/>
    </xf>
    <xf numFmtId="0" fontId="43" fillId="7" borderId="0" xfId="0" applyFont="1" applyFill="1" applyAlignment="1">
      <alignment horizontal="left" vertical="center"/>
    </xf>
    <xf numFmtId="0" fontId="11" fillId="9" borderId="0" xfId="0" applyFont="1" applyFill="1" applyAlignment="1">
      <alignment horizontal="right" vertical="center"/>
    </xf>
    <xf numFmtId="0" fontId="33" fillId="10" borderId="0" xfId="0" applyFont="1" applyFill="1" applyAlignment="1">
      <alignment horizontal="left" vertical="center"/>
    </xf>
    <xf numFmtId="164" fontId="33" fillId="10" borderId="1" xfId="0" applyNumberFormat="1" applyFont="1" applyFill="1" applyBorder="1" applyAlignment="1">
      <alignment horizontal="right" vertical="center"/>
    </xf>
    <xf numFmtId="164" fontId="33" fillId="10" borderId="0" xfId="0" applyNumberFormat="1" applyFont="1" applyFill="1" applyAlignment="1">
      <alignment horizontal="right" vertical="center" wrapText="1"/>
    </xf>
    <xf numFmtId="164" fontId="33" fillId="10" borderId="0" xfId="0" applyNumberFormat="1" applyFont="1" applyFill="1" applyAlignment="1">
      <alignment horizontal="right" vertical="center"/>
    </xf>
    <xf numFmtId="0" fontId="40" fillId="8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11" fillId="12" borderId="0" xfId="0" applyFont="1" applyFill="1" applyAlignment="1">
      <alignment horizontal="left" vertical="center"/>
    </xf>
    <xf numFmtId="164" fontId="11" fillId="12" borderId="0" xfId="0" applyNumberFormat="1" applyFont="1" applyFill="1" applyAlignment="1">
      <alignment horizontal="right" vertical="center"/>
    </xf>
    <xf numFmtId="0" fontId="33" fillId="12" borderId="0" xfId="0" applyFont="1" applyFill="1" applyAlignment="1">
      <alignment horizontal="left" vertical="center"/>
    </xf>
    <xf numFmtId="164" fontId="33" fillId="12" borderId="1" xfId="0" applyNumberFormat="1" applyFont="1" applyFill="1" applyBorder="1" applyAlignment="1">
      <alignment horizontal="right" vertical="center"/>
    </xf>
    <xf numFmtId="164" fontId="33" fillId="12" borderId="9" xfId="0" applyNumberFormat="1" applyFont="1" applyFill="1" applyBorder="1" applyAlignment="1">
      <alignment horizontal="right" vertical="center"/>
    </xf>
    <xf numFmtId="164" fontId="11" fillId="12" borderId="9" xfId="0" applyNumberFormat="1" applyFont="1" applyFill="1" applyBorder="1" applyAlignment="1">
      <alignment horizontal="right" vertical="center"/>
    </xf>
    <xf numFmtId="0" fontId="33" fillId="7" borderId="0" xfId="0" applyFont="1" applyFill="1" applyAlignment="1">
      <alignment vertical="center"/>
    </xf>
    <xf numFmtId="164" fontId="33" fillId="7" borderId="5" xfId="0" applyNumberFormat="1" applyFont="1" applyFill="1" applyBorder="1" applyAlignment="1">
      <alignment horizontal="right" vertical="center"/>
    </xf>
    <xf numFmtId="164" fontId="33" fillId="7" borderId="6" xfId="0" applyNumberFormat="1" applyFont="1" applyFill="1" applyBorder="1" applyAlignment="1">
      <alignment horizontal="right" vertical="center"/>
    </xf>
    <xf numFmtId="0" fontId="33" fillId="7" borderId="0" xfId="0" applyFont="1" applyFill="1" applyAlignment="1">
      <alignment horizontal="left" vertical="center"/>
    </xf>
    <xf numFmtId="0" fontId="11" fillId="9" borderId="0" xfId="0" applyFont="1" applyFill="1" applyAlignment="1">
      <alignment horizontal="left" vertical="center"/>
    </xf>
    <xf numFmtId="164" fontId="11" fillId="12" borderId="1" xfId="0" applyNumberFormat="1" applyFont="1" applyFill="1" applyBorder="1" applyAlignment="1">
      <alignment horizontal="right" vertical="center"/>
    </xf>
    <xf numFmtId="164" fontId="33" fillId="9" borderId="0" xfId="0" applyNumberFormat="1" applyFont="1" applyFill="1" applyAlignment="1">
      <alignment horizontal="right" vertical="center"/>
    </xf>
    <xf numFmtId="164" fontId="11" fillId="4" borderId="32" xfId="0" applyNumberFormat="1" applyFont="1" applyFill="1" applyBorder="1" applyAlignment="1">
      <alignment horizontal="right" vertical="center"/>
    </xf>
    <xf numFmtId="164" fontId="11" fillId="12" borderId="32" xfId="0" applyNumberFormat="1" applyFont="1" applyFill="1" applyBorder="1" applyAlignment="1">
      <alignment horizontal="right" vertical="center"/>
    </xf>
    <xf numFmtId="164" fontId="11" fillId="7" borderId="32" xfId="0" applyNumberFormat="1" applyFont="1" applyFill="1" applyBorder="1" applyAlignment="1">
      <alignment horizontal="right" vertical="center"/>
    </xf>
    <xf numFmtId="164" fontId="33" fillId="7" borderId="32" xfId="0" applyNumberFormat="1" applyFont="1" applyFill="1" applyBorder="1" applyAlignment="1">
      <alignment horizontal="right" vertical="center"/>
    </xf>
    <xf numFmtId="164" fontId="33" fillId="4" borderId="32" xfId="0" applyNumberFormat="1" applyFont="1" applyFill="1" applyBorder="1" applyAlignment="1">
      <alignment horizontal="right" vertical="center"/>
    </xf>
    <xf numFmtId="164" fontId="11" fillId="4" borderId="33" xfId="0" applyNumberFormat="1" applyFont="1" applyFill="1" applyBorder="1" applyAlignment="1">
      <alignment horizontal="right" vertical="center"/>
    </xf>
    <xf numFmtId="164" fontId="11" fillId="12" borderId="33" xfId="0" applyNumberFormat="1" applyFont="1" applyFill="1" applyBorder="1" applyAlignment="1">
      <alignment horizontal="right" vertical="center"/>
    </xf>
    <xf numFmtId="164" fontId="11" fillId="4" borderId="29" xfId="0" applyNumberFormat="1" applyFont="1" applyFill="1" applyBorder="1" applyAlignment="1">
      <alignment horizontal="right" vertical="center"/>
    </xf>
    <xf numFmtId="164" fontId="33" fillId="10" borderId="29" xfId="0" applyNumberFormat="1" applyFont="1" applyFill="1" applyBorder="1" applyAlignment="1">
      <alignment horizontal="right" vertical="center"/>
    </xf>
    <xf numFmtId="164" fontId="33" fillId="10" borderId="33" xfId="0" applyNumberFormat="1" applyFont="1" applyFill="1" applyBorder="1" applyAlignment="1">
      <alignment horizontal="right" vertical="center"/>
    </xf>
    <xf numFmtId="164" fontId="33" fillId="12" borderId="33" xfId="0" applyNumberFormat="1" applyFont="1" applyFill="1" applyBorder="1" applyAlignment="1">
      <alignment horizontal="right" vertical="center"/>
    </xf>
    <xf numFmtId="164" fontId="11" fillId="4" borderId="33" xfId="0" applyNumberFormat="1" applyFont="1" applyFill="1" applyBorder="1" applyAlignment="1">
      <alignment horizontal="left" vertical="center"/>
    </xf>
    <xf numFmtId="0" fontId="65" fillId="2" borderId="0" xfId="0" applyFont="1" applyFill="1" applyAlignment="1">
      <alignment horizontal="right" vertical="center"/>
    </xf>
    <xf numFmtId="164" fontId="65" fillId="4" borderId="0" xfId="0" applyNumberFormat="1" applyFont="1" applyFill="1" applyAlignment="1">
      <alignment horizontal="right" vertical="center"/>
    </xf>
    <xf numFmtId="164" fontId="65" fillId="2" borderId="0" xfId="0" applyNumberFormat="1" applyFont="1" applyFill="1" applyAlignment="1">
      <alignment horizontal="right" vertical="center"/>
    </xf>
    <xf numFmtId="0" fontId="66" fillId="4" borderId="0" xfId="0" applyFont="1" applyFill="1" applyAlignment="1">
      <alignment horizontal="right" vertical="center"/>
    </xf>
    <xf numFmtId="0" fontId="65" fillId="4" borderId="0" xfId="0" applyFont="1" applyFill="1" applyAlignment="1">
      <alignment horizontal="right" vertical="center"/>
    </xf>
    <xf numFmtId="164" fontId="70" fillId="4" borderId="1" xfId="0" applyNumberFormat="1" applyFont="1" applyFill="1" applyBorder="1" applyAlignment="1">
      <alignment vertical="center"/>
    </xf>
    <xf numFmtId="164" fontId="71" fillId="4" borderId="1" xfId="0" applyNumberFormat="1" applyFont="1" applyFill="1" applyBorder="1" applyAlignment="1">
      <alignment vertical="center"/>
    </xf>
    <xf numFmtId="0" fontId="66" fillId="2" borderId="0" xfId="0" applyFont="1" applyFill="1" applyAlignment="1">
      <alignment vertical="center"/>
    </xf>
    <xf numFmtId="164" fontId="65" fillId="10" borderId="0" xfId="0" applyNumberFormat="1" applyFont="1" applyFill="1" applyAlignment="1">
      <alignment horizontal="right" vertical="center"/>
    </xf>
    <xf numFmtId="0" fontId="72" fillId="0" borderId="0" xfId="0" applyFont="1" applyAlignment="1">
      <alignment vertical="center"/>
    </xf>
    <xf numFmtId="164" fontId="65" fillId="0" borderId="0" xfId="0" applyNumberFormat="1" applyFont="1" applyAlignment="1">
      <alignment horizontal="right" vertical="center"/>
    </xf>
    <xf numFmtId="0" fontId="37" fillId="12" borderId="0" xfId="0" applyFont="1" applyFill="1" applyAlignment="1">
      <alignment vertical="center"/>
    </xf>
    <xf numFmtId="164" fontId="38" fillId="12" borderId="5" xfId="0" applyNumberFormat="1" applyFont="1" applyFill="1" applyBorder="1" applyAlignment="1">
      <alignment horizontal="right" vertical="center"/>
    </xf>
    <xf numFmtId="164" fontId="37" fillId="12" borderId="5" xfId="0" applyNumberFormat="1" applyFont="1" applyFill="1" applyBorder="1" applyAlignment="1">
      <alignment horizontal="right" vertical="center"/>
    </xf>
    <xf numFmtId="164" fontId="13" fillId="9" borderId="0" xfId="0" applyNumberFormat="1" applyFont="1" applyFill="1" applyAlignment="1">
      <alignment horizontal="right" vertical="center"/>
    </xf>
    <xf numFmtId="9" fontId="9" fillId="14" borderId="0" xfId="0" applyNumberFormat="1" applyFont="1" applyFill="1" applyAlignment="1">
      <alignment horizontal="right" vertical="center"/>
    </xf>
    <xf numFmtId="0" fontId="9" fillId="14" borderId="0" xfId="0" applyFont="1" applyFill="1" applyAlignment="1">
      <alignment horizontal="right" vertical="center"/>
    </xf>
    <xf numFmtId="1" fontId="40" fillId="14" borderId="0" xfId="0" applyNumberFormat="1" applyFont="1" applyFill="1" applyAlignment="1">
      <alignment vertical="center"/>
    </xf>
    <xf numFmtId="9" fontId="13" fillId="14" borderId="0" xfId="0" applyNumberFormat="1" applyFont="1" applyFill="1" applyAlignment="1">
      <alignment horizontal="right" vertical="center"/>
    </xf>
    <xf numFmtId="0" fontId="11" fillId="13" borderId="0" xfId="0" applyFont="1" applyFill="1" applyAlignment="1">
      <alignment horizontal="right" vertical="center"/>
    </xf>
    <xf numFmtId="0" fontId="8" fillId="13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right" vertical="center"/>
    </xf>
    <xf numFmtId="0" fontId="13" fillId="10" borderId="0" xfId="0" applyFont="1" applyFill="1" applyAlignment="1">
      <alignment horizontal="right" vertical="center"/>
    </xf>
    <xf numFmtId="0" fontId="13" fillId="9" borderId="0" xfId="0" applyFont="1" applyFill="1" applyAlignment="1">
      <alignment horizontal="right" vertical="center"/>
    </xf>
    <xf numFmtId="0" fontId="68" fillId="4" borderId="0" xfId="0" applyFont="1" applyFill="1" applyAlignment="1">
      <alignment vertical="center"/>
    </xf>
    <xf numFmtId="164" fontId="68" fillId="4" borderId="1" xfId="0" applyNumberFormat="1" applyFont="1" applyFill="1" applyBorder="1" applyAlignment="1">
      <alignment vertical="center"/>
    </xf>
    <xf numFmtId="164" fontId="68" fillId="4" borderId="0" xfId="0" applyNumberFormat="1" applyFont="1" applyFill="1" applyAlignment="1">
      <alignment horizontal="right" vertical="center"/>
    </xf>
    <xf numFmtId="0" fontId="68" fillId="7" borderId="0" xfId="0" applyFont="1" applyFill="1" applyAlignment="1">
      <alignment vertical="center"/>
    </xf>
    <xf numFmtId="164" fontId="68" fillId="7" borderId="5" xfId="0" applyNumberFormat="1" applyFont="1" applyFill="1" applyBorder="1" applyAlignment="1">
      <alignment horizontal="right" vertical="center"/>
    </xf>
    <xf numFmtId="164" fontId="64" fillId="9" borderId="0" xfId="0" applyNumberFormat="1" applyFont="1" applyFill="1" applyAlignment="1">
      <alignment horizontal="right" vertical="center"/>
    </xf>
    <xf numFmtId="0" fontId="68" fillId="12" borderId="0" xfId="0" applyFont="1" applyFill="1" applyAlignment="1">
      <alignment vertical="center"/>
    </xf>
    <xf numFmtId="164" fontId="69" fillId="12" borderId="5" xfId="0" applyNumberFormat="1" applyFont="1" applyFill="1" applyBorder="1" applyAlignment="1">
      <alignment horizontal="right" vertical="center"/>
    </xf>
    <xf numFmtId="164" fontId="68" fillId="10" borderId="0" xfId="0" applyNumberFormat="1" applyFont="1" applyFill="1" applyAlignment="1">
      <alignment horizontal="right" vertical="center"/>
    </xf>
    <xf numFmtId="164" fontId="68" fillId="12" borderId="5" xfId="0" applyNumberFormat="1" applyFont="1" applyFill="1" applyBorder="1" applyAlignment="1">
      <alignment horizontal="right" vertical="center"/>
    </xf>
    <xf numFmtId="0" fontId="68" fillId="9" borderId="0" xfId="0" applyFont="1" applyFill="1" applyAlignment="1">
      <alignment horizontal="right" vertical="center"/>
    </xf>
    <xf numFmtId="164" fontId="68" fillId="4" borderId="0" xfId="0" applyNumberFormat="1" applyFont="1" applyFill="1" applyAlignment="1">
      <alignment horizontal="left" vertical="center"/>
    </xf>
    <xf numFmtId="164" fontId="69" fillId="4" borderId="1" xfId="0" applyNumberFormat="1" applyFont="1" applyFill="1" applyBorder="1" applyAlignment="1">
      <alignment vertical="center"/>
    </xf>
    <xf numFmtId="0" fontId="64" fillId="12" borderId="0" xfId="0" applyFont="1" applyFill="1" applyAlignment="1">
      <alignment vertical="center"/>
    </xf>
    <xf numFmtId="0" fontId="67" fillId="10" borderId="0" xfId="0" applyFont="1" applyFill="1" applyAlignment="1">
      <alignment vertical="center"/>
    </xf>
    <xf numFmtId="0" fontId="73" fillId="0" borderId="0" xfId="0" applyFont="1" applyAlignment="1">
      <alignment horizontal="right" vertical="center"/>
    </xf>
    <xf numFmtId="0" fontId="8" fillId="13" borderId="0" xfId="0" applyFont="1" applyFill="1" applyAlignment="1">
      <alignment vertical="center"/>
    </xf>
    <xf numFmtId="0" fontId="13" fillId="9" borderId="0" xfId="0" applyFont="1" applyFill="1" applyAlignment="1">
      <alignment horizontal="center" vertical="center"/>
    </xf>
    <xf numFmtId="164" fontId="8" fillId="13" borderId="29" xfId="0" applyNumberFormat="1" applyFont="1" applyFill="1" applyBorder="1" applyAlignment="1">
      <alignment horizontal="right" vertical="center"/>
    </xf>
    <xf numFmtId="164" fontId="36" fillId="6" borderId="29" xfId="0" applyNumberFormat="1" applyFont="1" applyFill="1" applyBorder="1" applyAlignment="1">
      <alignment vertical="center"/>
    </xf>
    <xf numFmtId="164" fontId="8" fillId="15" borderId="0" xfId="0" applyNumberFormat="1" applyFont="1" applyFill="1" applyAlignment="1">
      <alignment vertical="center"/>
    </xf>
    <xf numFmtId="164" fontId="8" fillId="15" borderId="0" xfId="0" applyNumberFormat="1" applyFont="1" applyFill="1" applyAlignment="1">
      <alignment horizontal="right" vertical="center"/>
    </xf>
    <xf numFmtId="164" fontId="28" fillId="15" borderId="0" xfId="0" applyNumberFormat="1" applyFont="1" applyFill="1" applyAlignment="1">
      <alignment horizontal="right" vertical="center"/>
    </xf>
    <xf numFmtId="0" fontId="75" fillId="2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9" fillId="0" borderId="23" xfId="0" applyFont="1" applyBorder="1" applyAlignment="1">
      <alignment horizontal="center"/>
    </xf>
    <xf numFmtId="0" fontId="47" fillId="0" borderId="18" xfId="0" applyFont="1" applyBorder="1" applyAlignment="1">
      <alignment vertical="center"/>
    </xf>
  </cellXfs>
  <cellStyles count="1">
    <cellStyle name="Normal" xfId="0" builtinId="0"/>
  </cellStyles>
  <dxfs count="692">
    <dxf>
      <border diagonalUp="0" diagonalDown="0">
        <left style="thin">
          <color rgb="FF660000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rgb="FF660000"/>
        </left>
        <right style="thin">
          <color indexed="64"/>
        </right>
        <top/>
        <bottom/>
        <vertical/>
        <horizontal/>
      </border>
    </dxf>
    <dxf>
      <font>
        <sz val="10"/>
        <color rgb="FF000000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z val="10"/>
        <color rgb="FF000000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left" vertical="center" textRotation="0" wrapText="0" indent="0" justifyLastLine="0" shrinkToFit="0" readingOrder="0"/>
    </dxf>
    <dxf>
      <font>
        <sz val="10"/>
        <color rgb="FF000000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left" vertical="center" textRotation="0" wrapText="0" indent="0" justifyLastLine="0" shrinkToFit="0" readingOrder="0"/>
    </dxf>
    <dxf>
      <font>
        <sz val="10"/>
        <color rgb="FF000000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left" vertical="center" textRotation="0" wrapText="0" indent="0" justifyLastLine="0" shrinkToFit="0" readingOrder="0"/>
    </dxf>
    <dxf>
      <font>
        <sz val="10"/>
        <color rgb="FF000000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left" vertical="center" textRotation="0" wrapText="0" indent="0" justifyLastLine="0" shrinkToFit="0" readingOrder="0"/>
    </dxf>
    <dxf>
      <font>
        <sz val="10"/>
        <color rgb="FF000000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left" vertical="center" textRotation="0" wrapText="0" indent="0" justifyLastLine="0" shrinkToFit="0" readingOrder="0"/>
    </dxf>
    <dxf>
      <font>
        <sz val="10"/>
        <color rgb="FF000000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left" vertical="center" textRotation="0" wrapText="0" indent="0" justifyLastLine="0" shrinkToFit="0" readingOrder="0"/>
    </dxf>
    <dxf>
      <font>
        <sz val="10"/>
        <color rgb="FF000000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rgb="FFE5F5D7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rgb="FF66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rgb="FF66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F4CCCC"/>
          <bgColor rgb="FFF4CCCC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rgb="FF66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rgb="FF66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F4CCCC"/>
          <bgColor rgb="FFF4CCCC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rgb="FF66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rgb="FF66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F4CCCC"/>
          <bgColor rgb="FFF4CCCC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rgb="FF66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rgb="FF66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F4CCCC"/>
          <bgColor rgb="FFF4CCCC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rgb="FF66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rgb="FF66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F4CCCC"/>
          <bgColor rgb="FFF4CCCC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rgb="FF66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rgb="FF66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F4CCCC"/>
          <bgColor rgb="FFF4CCCC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rgb="FF66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#,##0.00\ &quot;kr&quot;"/>
      <fill>
        <patternFill patternType="solid">
          <fgColor rgb="FFF4CCCC"/>
          <bgColor rgb="FFF4CCCC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rgb="FF66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F4CCCC"/>
          <bgColor rgb="FFF4CCCC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F4CCCC"/>
          <bgColor rgb="FFF4CCCC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rgb="FFE5F5D7"/>
          <bgColor theme="0"/>
        </patternFill>
      </fill>
    </dxf>
    <dxf>
      <fill>
        <patternFill patternType="solid">
          <fgColor rgb="FFE5F5D7"/>
          <bgColor theme="0"/>
        </patternFill>
      </fill>
    </dxf>
    <dxf>
      <fill>
        <patternFill patternType="solid">
          <fgColor rgb="FFE5F5D7"/>
          <bgColor theme="0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CBECB0"/>
          <bgColor rgb="FFCBECB0"/>
        </patternFill>
      </fill>
    </dxf>
    <dxf>
      <fill>
        <patternFill patternType="solid">
          <fgColor rgb="FFEA157A"/>
          <bgColor rgb="FFEA157A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CBECB0"/>
          <bgColor rgb="FFCBECB0"/>
        </patternFill>
      </fill>
    </dxf>
    <dxf>
      <fill>
        <patternFill patternType="solid">
          <fgColor rgb="FFEA157A"/>
          <bgColor rgb="FFEA157A"/>
        </patternFill>
      </fill>
    </dxf>
    <dxf>
      <fill>
        <patternFill patternType="solid">
          <fgColor rgb="FFE5F5D7"/>
          <bgColor rgb="FFE5F5D7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169">
    <tableStyle name="RAM-style" pivot="0" count="4" xr9:uid="{00000000-0011-0000-FFFF-FFFF00000000}">
      <tableStyleElement type="headerRow" dxfId="691"/>
      <tableStyleElement type="totalRow" dxfId="690"/>
      <tableStyleElement type="firstRowStripe" dxfId="689"/>
      <tableStyleElement type="secondRowStripe" dxfId="688"/>
    </tableStyle>
    <tableStyle name="RAM-style 2" pivot="0" count="3" xr9:uid="{00000000-0011-0000-FFFF-FFFF01000000}">
      <tableStyleElement type="headerRow" dxfId="687"/>
      <tableStyleElement type="firstRowStripe" dxfId="686"/>
      <tableStyleElement type="secondRowStripe" dxfId="685"/>
    </tableStyle>
    <tableStyle name="RAM-style 3" pivot="0" count="4" xr9:uid="{00000000-0011-0000-FFFF-FFFF02000000}">
      <tableStyleElement type="headerRow" dxfId="684"/>
      <tableStyleElement type="totalRow" dxfId="683"/>
      <tableStyleElement type="firstRowStripe" dxfId="682"/>
      <tableStyleElement type="secondRowStripe" dxfId="681"/>
    </tableStyle>
    <tableStyle name="RAM-style 4" pivot="0" count="3" xr9:uid="{00000000-0011-0000-FFFF-FFFF03000000}">
      <tableStyleElement type="headerRow" dxfId="680"/>
      <tableStyleElement type="firstRowStripe" dxfId="679"/>
      <tableStyleElement type="secondRowStripe" dxfId="678"/>
    </tableStyle>
    <tableStyle name="Centralt-style" pivot="0" count="4" xr9:uid="{00000000-0011-0000-FFFF-FFFF04000000}">
      <tableStyleElement type="headerRow" dxfId="677"/>
      <tableStyleElement type="totalRow" dxfId="676"/>
      <tableStyleElement type="firstRowStripe" dxfId="675"/>
      <tableStyleElement type="secondRowStripe" dxfId="674"/>
    </tableStyle>
    <tableStyle name="Centralt-style 2" pivot="0" count="4" xr9:uid="{00000000-0011-0000-FFFF-FFFF05000000}">
      <tableStyleElement type="headerRow" dxfId="673"/>
      <tableStyleElement type="totalRow" dxfId="672"/>
      <tableStyleElement type="firstRowStripe" dxfId="671"/>
      <tableStyleElement type="secondRowStripe" dxfId="670"/>
    </tableStyle>
    <tableStyle name="Bussnämnden-style" pivot="0" count="4" xr9:uid="{00000000-0011-0000-FFFF-FFFF06000000}">
      <tableStyleElement type="headerRow" dxfId="669"/>
      <tableStyleElement type="totalRow" dxfId="668"/>
      <tableStyleElement type="firstRowStripe" dxfId="667"/>
      <tableStyleElement type="secondRowStripe" dxfId="666"/>
    </tableStyle>
    <tableStyle name="Bussnämnden-style 2" pivot="0" count="4" xr9:uid="{00000000-0011-0000-FFFF-FFFF07000000}">
      <tableStyleElement type="headerRow" dxfId="665"/>
      <tableStyleElement type="totalRow" dxfId="664"/>
      <tableStyleElement type="firstRowStripe" dxfId="663"/>
      <tableStyleElement type="secondRowStripe" dxfId="662"/>
    </tableStyle>
    <tableStyle name="Festgruppen-style" pivot="0" count="4" xr9:uid="{00000000-0011-0000-FFFF-FFFF08000000}">
      <tableStyleElement type="headerRow" dxfId="661"/>
      <tableStyleElement type="totalRow" dxfId="660"/>
      <tableStyleElement type="firstRowStripe" dxfId="659"/>
      <tableStyleElement type="secondRowStripe" dxfId="658"/>
    </tableStyle>
    <tableStyle name="Festgruppen-style 2" pivot="0" count="4" xr9:uid="{00000000-0011-0000-FFFF-FFFF09000000}">
      <tableStyleElement type="headerRow" dxfId="657"/>
      <tableStyleElement type="totalRow" dxfId="656"/>
      <tableStyleElement type="firstRowStripe" dxfId="655"/>
      <tableStyleElement type="secondRowStripe" dxfId="654"/>
    </tableStyle>
    <tableStyle name="Föreningar-style" pivot="0" count="4" xr9:uid="{00000000-0011-0000-FFFF-FFFF0A000000}">
      <tableStyleElement type="headerRow" dxfId="653"/>
      <tableStyleElement type="totalRow" dxfId="652"/>
      <tableStyleElement type="firstRowStripe" dxfId="651"/>
      <tableStyleElement type="secondRowStripe" dxfId="650"/>
    </tableStyle>
    <tableStyle name="Föreningar-style 2" pivot="0" count="4" xr9:uid="{00000000-0011-0000-FFFF-FFFF0B000000}">
      <tableStyleElement type="headerRow" dxfId="649"/>
      <tableStyleElement type="totalRow" dxfId="648"/>
      <tableStyleElement type="firstRowStripe" dxfId="647"/>
      <tableStyleElement type="secondRowStripe" dxfId="646"/>
    </tableStyle>
    <tableStyle name="Idrottsnämnden-style" pivot="0" count="4" xr9:uid="{00000000-0011-0000-FFFF-FFFF0C000000}">
      <tableStyleElement type="headerRow" dxfId="645"/>
      <tableStyleElement type="totalRow" dxfId="644"/>
      <tableStyleElement type="firstRowStripe" dxfId="643"/>
      <tableStyleElement type="secondRowStripe" dxfId="642"/>
    </tableStyle>
    <tableStyle name="Idrottsnämnden-style 2" pivot="0" count="4" xr9:uid="{00000000-0011-0000-FFFF-FFFF0D000000}">
      <tableStyleElement type="headerRow" dxfId="641"/>
      <tableStyleElement type="totalRow" dxfId="640"/>
      <tableStyleElement type="firstRowStripe" dxfId="639"/>
      <tableStyleElement type="secondRowStripe" dxfId="638"/>
    </tableStyle>
    <tableStyle name="Internationella Gruppen-style" pivot="0" count="4" xr9:uid="{00000000-0011-0000-FFFF-FFFF0E000000}">
      <tableStyleElement type="headerRow" dxfId="637"/>
      <tableStyleElement type="totalRow" dxfId="636"/>
      <tableStyleElement type="firstRowStripe" dxfId="635"/>
      <tableStyleElement type="secondRowStripe" dxfId="634"/>
    </tableStyle>
    <tableStyle name="Internationella Gruppen-style 2" pivot="0" count="4" xr9:uid="{00000000-0011-0000-FFFF-FFFF0F000000}">
      <tableStyleElement type="headerRow" dxfId="633"/>
      <tableStyleElement type="totalRow" dxfId="632"/>
      <tableStyleElement type="firstRowStripe" dxfId="631"/>
      <tableStyleElement type="secondRowStripe" dxfId="630"/>
    </tableStyle>
    <tableStyle name="Jipponämnden-style" pivot="0" count="4" xr9:uid="{00000000-0011-0000-FFFF-FFFF10000000}">
      <tableStyleElement type="headerRow" dxfId="629"/>
      <tableStyleElement type="totalRow" dxfId="628"/>
      <tableStyleElement type="firstRowStripe" dxfId="627"/>
      <tableStyleElement type="secondRowStripe" dxfId="626"/>
    </tableStyle>
    <tableStyle name="Jipponämnden-style 2" pivot="0" count="4" xr9:uid="{00000000-0011-0000-FFFF-FFFF11000000}">
      <tableStyleElement type="headerRow" dxfId="625"/>
      <tableStyleElement type="totalRow" dxfId="624"/>
      <tableStyleElement type="firstRowStripe" dxfId="623"/>
      <tableStyleElement type="secondRowStripe" dxfId="622"/>
    </tableStyle>
    <tableStyle name="KBM-style" pivot="0" count="4" xr9:uid="{00000000-0011-0000-FFFF-FFFF12000000}">
      <tableStyleElement type="headerRow" dxfId="621"/>
      <tableStyleElement type="totalRow" dxfId="620"/>
      <tableStyleElement type="firstRowStripe" dxfId="619"/>
      <tableStyleElement type="secondRowStripe" dxfId="618"/>
    </tableStyle>
    <tableStyle name="KBM-style 2" pivot="0" count="2" xr9:uid="{00000000-0011-0000-FFFF-FFFF13000000}">
      <tableStyleElement type="firstRowStripe" dxfId="617"/>
      <tableStyleElement type="secondRowStripe" dxfId="616"/>
    </tableStyle>
    <tableStyle name="KBM-style 3" pivot="0" count="4" xr9:uid="{00000000-0011-0000-FFFF-FFFF14000000}">
      <tableStyleElement type="headerRow" dxfId="615"/>
      <tableStyleElement type="totalRow" dxfId="614"/>
      <tableStyleElement type="firstRowStripe" dxfId="613"/>
      <tableStyleElement type="secondRowStripe" dxfId="612"/>
    </tableStyle>
    <tableStyle name="JML-nämnden-style" pivot="0" count="4" xr9:uid="{00000000-0011-0000-FFFF-FFFF15000000}">
      <tableStyleElement type="headerRow" dxfId="611"/>
      <tableStyleElement type="totalRow" dxfId="610"/>
      <tableStyleElement type="firstRowStripe" dxfId="609"/>
      <tableStyleElement type="secondRowStripe" dxfId="608"/>
    </tableStyle>
    <tableStyle name="JML-nämnden-style 2" pivot="0" count="4" xr9:uid="{00000000-0011-0000-FFFF-FFFF16000000}">
      <tableStyleElement type="headerRow" dxfId="607"/>
      <tableStyleElement type="totalRow" dxfId="606"/>
      <tableStyleElement type="firstRowStripe" dxfId="605"/>
      <tableStyleElement type="secondRowStripe" dxfId="604"/>
    </tableStyle>
    <tableStyle name="Klubbnissarna-style" pivot="0" count="4" xr9:uid="{00000000-0011-0000-FFFF-FFFF17000000}">
      <tableStyleElement type="headerRow" dxfId="603"/>
      <tableStyleElement type="totalRow" dxfId="602"/>
      <tableStyleElement type="firstRowStripe" dxfId="601"/>
      <tableStyleElement type="secondRowStripe" dxfId="600"/>
    </tableStyle>
    <tableStyle name="Klubbnissarna-style 2" pivot="0" count="4" xr9:uid="{00000000-0011-0000-FFFF-FFFF18000000}">
      <tableStyleElement type="headerRow" dxfId="599"/>
      <tableStyleElement type="totalRow" dxfId="598"/>
      <tableStyleElement type="firstRowStripe" dxfId="597"/>
      <tableStyleElement type="secondRowStripe" dxfId="596"/>
    </tableStyle>
    <tableStyle name="Kommunikationsnämnden-style" pivot="0" count="4" xr9:uid="{00000000-0011-0000-FFFF-FFFF19000000}">
      <tableStyleElement type="headerRow" dxfId="595"/>
      <tableStyleElement type="totalRow" dxfId="594"/>
      <tableStyleElement type="firstRowStripe" dxfId="593"/>
      <tableStyleElement type="secondRowStripe" dxfId="592"/>
    </tableStyle>
    <tableStyle name="Kommunikationsnämnden-style 2" pivot="0" count="4" xr9:uid="{00000000-0011-0000-FFFF-FFFF1A000000}">
      <tableStyleElement type="headerRow" dxfId="591"/>
      <tableStyleElement type="totalRow" dxfId="590"/>
      <tableStyleElement type="firstRowStripe" dxfId="589"/>
      <tableStyleElement type="secondRowStripe" dxfId="588"/>
    </tableStyle>
    <tableStyle name="MSN-style" pivot="0" count="4" xr9:uid="{00000000-0011-0000-FFFF-FFFF1B000000}">
      <tableStyleElement type="headerRow" dxfId="587"/>
      <tableStyleElement type="totalRow" dxfId="586"/>
      <tableStyleElement type="firstRowStripe" dxfId="585"/>
      <tableStyleElement type="secondRowStripe" dxfId="584"/>
    </tableStyle>
    <tableStyle name="MSN-style 2" pivot="0" count="4" xr9:uid="{00000000-0011-0000-FFFF-FFFF1C000000}">
      <tableStyleElement type="headerRow" dxfId="583"/>
      <tableStyleElement type="totalRow" dxfId="582"/>
      <tableStyleElement type="firstRowStripe" dxfId="581"/>
      <tableStyleElement type="secondRowStripe" dxfId="580"/>
    </tableStyle>
    <tableStyle name="Näringslivsnämnden-style" pivot="0" count="4" xr9:uid="{00000000-0011-0000-FFFF-FFFF1D000000}">
      <tableStyleElement type="headerRow" dxfId="579"/>
      <tableStyleElement type="totalRow" dxfId="578"/>
      <tableStyleElement type="firstRowStripe" dxfId="577"/>
      <tableStyleElement type="secondRowStripe" dxfId="576"/>
    </tableStyle>
    <tableStyle name="Näringslivsnämnden-style 2" pivot="0" count="4" xr9:uid="{00000000-0011-0000-FFFF-FFFF1E000000}">
      <tableStyleElement type="headerRow" dxfId="575"/>
      <tableStyleElement type="totalRow" dxfId="574"/>
      <tableStyleElement type="firstRowStripe" dxfId="573"/>
      <tableStyleElement type="secondRowStripe" dxfId="572"/>
    </tableStyle>
    <tableStyle name="Smörjkammarnämnden-style" pivot="0" count="4" xr9:uid="{00000000-0011-0000-FFFF-FFFF1F000000}">
      <tableStyleElement type="headerRow" dxfId="571"/>
      <tableStyleElement type="totalRow" dxfId="570"/>
      <tableStyleElement type="firstRowStripe" dxfId="569"/>
      <tableStyleElement type="secondRowStripe" dxfId="568"/>
    </tableStyle>
    <tableStyle name="Smörjkammarnämnden-style 2" pivot="0" count="4" xr9:uid="{00000000-0011-0000-FFFF-FFFF20000000}">
      <tableStyleElement type="headerRow" dxfId="567"/>
      <tableStyleElement type="totalRow" dxfId="566"/>
      <tableStyleElement type="firstRowStripe" dxfId="565"/>
      <tableStyleElement type="secondRowStripe" dxfId="564"/>
    </tableStyle>
    <tableStyle name="Studienämnden-style" pivot="0" count="4" xr9:uid="{00000000-0011-0000-FFFF-FFFF21000000}">
      <tableStyleElement type="headerRow" dxfId="563"/>
      <tableStyleElement type="totalRow" dxfId="562"/>
      <tableStyleElement type="firstRowStripe" dxfId="561"/>
      <tableStyleElement type="secondRowStripe" dxfId="560"/>
    </tableStyle>
    <tableStyle name="Studienämnden-style 2" pivot="0" count="4" xr9:uid="{00000000-0011-0000-FFFF-FFFF22000000}">
      <tableStyleElement type="headerRow" dxfId="559"/>
      <tableStyleElement type="totalRow" dxfId="558"/>
      <tableStyleElement type="firstRowStripe" dxfId="557"/>
      <tableStyleElement type="secondRowStripe" dxfId="556"/>
    </tableStyle>
    <tableStyle name="Skärmnämnden-style" pivot="0" count="4" xr9:uid="{00000000-0011-0000-FFFF-FFFF23000000}">
      <tableStyleElement type="headerRow" dxfId="555"/>
      <tableStyleElement type="totalRow" dxfId="554"/>
      <tableStyleElement type="firstRowStripe" dxfId="553"/>
      <tableStyleElement type="secondRowStripe" dxfId="552"/>
    </tableStyle>
    <tableStyle name="Vinprovarkommittén-style" pivot="0" count="4" xr9:uid="{00000000-0011-0000-FFFF-FFFF24000000}">
      <tableStyleElement type="headerRow" dxfId="551"/>
      <tableStyleElement type="totalRow" dxfId="550"/>
      <tableStyleElement type="firstRowStripe" dxfId="549"/>
      <tableStyleElement type="secondRowStripe" dxfId="548"/>
    </tableStyle>
    <tableStyle name="Moment-style" pivot="0" count="2" xr9:uid="{00000000-0011-0000-FFFF-FFFF25000000}">
      <tableStyleElement type="firstRowStripe" dxfId="547"/>
      <tableStyleElement type="secondRowStripe" dxfId="546"/>
    </tableStyle>
    <tableStyle name="Moment-style 2" pivot="0" count="3" xr9:uid="{00000000-0011-0000-FFFF-FFFF26000000}">
      <tableStyleElement type="headerRow" dxfId="545"/>
      <tableStyleElement type="firstRowStripe" dxfId="544"/>
      <tableStyleElement type="secondRowStripe" dxfId="543"/>
    </tableStyle>
    <tableStyle name="Moment-style 3" pivot="0" count="4" xr9:uid="{00000000-0011-0000-FFFF-FFFF27000000}">
      <tableStyleElement type="headerRow" dxfId="542"/>
      <tableStyleElement type="totalRow" dxfId="541"/>
      <tableStyleElement type="firstRowStripe" dxfId="540"/>
      <tableStyleElement type="secondRowStripe" dxfId="539"/>
    </tableStyle>
    <tableStyle name="Moment-style 4" pivot="0" count="4" xr9:uid="{00000000-0011-0000-FFFF-FFFF28000000}">
      <tableStyleElement type="headerRow" dxfId="538"/>
      <tableStyleElement type="totalRow" dxfId="537"/>
      <tableStyleElement type="firstRowStripe" dxfId="536"/>
      <tableStyleElement type="secondRowStripe" dxfId="535"/>
    </tableStyle>
    <tableStyle name="Moment-style 5" pivot="0" count="4" xr9:uid="{00000000-0011-0000-FFFF-FFFF29000000}">
      <tableStyleElement type="headerRow" dxfId="534"/>
      <tableStyleElement type="totalRow" dxfId="533"/>
      <tableStyleElement type="firstRowStripe" dxfId="532"/>
      <tableStyleElement type="secondRowStripe" dxfId="531"/>
    </tableStyle>
    <tableStyle name="Moment-style 6" pivot="0" count="2" xr9:uid="{00000000-0011-0000-FFFF-FFFF2A000000}">
      <tableStyleElement type="firstRowStripe" dxfId="530"/>
      <tableStyleElement type="secondRowStripe" dxfId="529"/>
    </tableStyle>
    <tableStyle name="Moment-style 7" pivot="0" count="4" xr9:uid="{00000000-0011-0000-FFFF-FFFF2B000000}">
      <tableStyleElement type="headerRow" dxfId="528"/>
      <tableStyleElement type="totalRow" dxfId="527"/>
      <tableStyleElement type="firstRowStripe" dxfId="526"/>
      <tableStyleElement type="secondRowStripe" dxfId="525"/>
    </tableStyle>
    <tableStyle name="Moment-style 8" pivot="0" count="2" xr9:uid="{00000000-0011-0000-FFFF-FFFF2C000000}">
      <tableStyleElement type="firstRowStripe" dxfId="524"/>
      <tableStyleElement type="secondRowStripe" dxfId="523"/>
    </tableStyle>
    <tableStyle name="Moment-style 9" pivot="0" count="4" xr9:uid="{00000000-0011-0000-FFFF-FFFF2D000000}">
      <tableStyleElement type="headerRow" dxfId="522"/>
      <tableStyleElement type="totalRow" dxfId="521"/>
      <tableStyleElement type="firstRowStripe" dxfId="520"/>
      <tableStyleElement type="secondRowStripe" dxfId="519"/>
    </tableStyle>
    <tableStyle name="Moment-style 10" pivot="0" count="4" xr9:uid="{00000000-0011-0000-FFFF-FFFF2E000000}">
      <tableStyleElement type="headerRow" dxfId="518"/>
      <tableStyleElement type="totalRow" dxfId="517"/>
      <tableStyleElement type="firstRowStripe" dxfId="516"/>
      <tableStyleElement type="secondRowStripe" dxfId="515"/>
    </tableStyle>
    <tableStyle name="Moment-style 11" pivot="0" count="4" xr9:uid="{00000000-0011-0000-FFFF-FFFF2F000000}">
      <tableStyleElement type="headerRow" dxfId="514"/>
      <tableStyleElement type="totalRow" dxfId="513"/>
      <tableStyleElement type="firstRowStripe" dxfId="512"/>
      <tableStyleElement type="secondRowStripe" dxfId="511"/>
    </tableStyle>
    <tableStyle name="Moment-style 12" pivot="0" count="2" xr9:uid="{00000000-0011-0000-FFFF-FFFF30000000}">
      <tableStyleElement type="firstRowStripe" dxfId="510"/>
      <tableStyleElement type="secondRowStripe" dxfId="509"/>
    </tableStyle>
    <tableStyle name="Moment-style 13" pivot="0" count="4" xr9:uid="{00000000-0011-0000-FFFF-FFFF31000000}">
      <tableStyleElement type="headerRow" dxfId="508"/>
      <tableStyleElement type="totalRow" dxfId="507"/>
      <tableStyleElement type="firstRowStripe" dxfId="506"/>
      <tableStyleElement type="secondRowStripe" dxfId="505"/>
    </tableStyle>
    <tableStyle name="Moment-style 14" pivot="0" count="4" xr9:uid="{00000000-0011-0000-FFFF-FFFF32000000}">
      <tableStyleElement type="headerRow" dxfId="504"/>
      <tableStyleElement type="totalRow" dxfId="503"/>
      <tableStyleElement type="firstRowStripe" dxfId="502"/>
      <tableStyleElement type="secondRowStripe" dxfId="501"/>
    </tableStyle>
    <tableStyle name="Moment-style 15" pivot="0" count="2" xr9:uid="{00000000-0011-0000-FFFF-FFFF33000000}">
      <tableStyleElement type="firstRowStripe" dxfId="500"/>
      <tableStyleElement type="secondRowStripe" dxfId="499"/>
    </tableStyle>
    <tableStyle name="Moment-style 16" pivot="0" count="3" xr9:uid="{00000000-0011-0000-FFFF-FFFF34000000}">
      <tableStyleElement type="totalRow" dxfId="498"/>
      <tableStyleElement type="firstRowStripe" dxfId="497"/>
      <tableStyleElement type="secondRowStripe" dxfId="496"/>
    </tableStyle>
    <tableStyle name="Moment-style 17" pivot="0" count="4" xr9:uid="{00000000-0011-0000-FFFF-FFFF35000000}">
      <tableStyleElement type="headerRow" dxfId="495"/>
      <tableStyleElement type="totalRow" dxfId="494"/>
      <tableStyleElement type="firstRowStripe" dxfId="493"/>
      <tableStyleElement type="secondRowStripe" dxfId="492"/>
    </tableStyle>
    <tableStyle name="Moment-style 18" pivot="0" count="4" xr9:uid="{00000000-0011-0000-FFFF-FFFF36000000}">
      <tableStyleElement type="headerRow" dxfId="491"/>
      <tableStyleElement type="totalRow" dxfId="490"/>
      <tableStyleElement type="firstRowStripe" dxfId="489"/>
      <tableStyleElement type="secondRowStripe" dxfId="488"/>
    </tableStyle>
    <tableStyle name="Moment-style 19" pivot="0" count="2" xr9:uid="{00000000-0011-0000-FFFF-FFFF37000000}">
      <tableStyleElement type="firstRowStripe" dxfId="487"/>
      <tableStyleElement type="secondRowStripe" dxfId="486"/>
    </tableStyle>
    <tableStyle name="Moment-style 20" pivot="0" count="4" xr9:uid="{00000000-0011-0000-FFFF-FFFF38000000}">
      <tableStyleElement type="headerRow" dxfId="485"/>
      <tableStyleElement type="totalRow" dxfId="484"/>
      <tableStyleElement type="firstRowStripe" dxfId="483"/>
      <tableStyleElement type="secondRowStripe" dxfId="482"/>
    </tableStyle>
    <tableStyle name="Moment-style 21" pivot="0" count="2" xr9:uid="{00000000-0011-0000-FFFF-FFFF39000000}">
      <tableStyleElement type="firstRowStripe" dxfId="481"/>
      <tableStyleElement type="secondRowStripe" dxfId="480"/>
    </tableStyle>
    <tableStyle name="Moment-style 22" pivot="0" count="2" xr9:uid="{00000000-0011-0000-FFFF-FFFF3A000000}">
      <tableStyleElement type="firstRowStripe" dxfId="479"/>
      <tableStyleElement type="secondRowStripe" dxfId="478"/>
    </tableStyle>
    <tableStyle name="Moment-style 23" pivot="0" count="4" xr9:uid="{00000000-0011-0000-FFFF-FFFF3B000000}">
      <tableStyleElement type="headerRow" dxfId="477"/>
      <tableStyleElement type="totalRow" dxfId="476"/>
      <tableStyleElement type="firstRowStripe" dxfId="475"/>
      <tableStyleElement type="secondRowStripe" dxfId="474"/>
    </tableStyle>
    <tableStyle name="Moment-style 24" pivot="0" count="4" xr9:uid="{00000000-0011-0000-FFFF-FFFF3C000000}">
      <tableStyleElement type="headerRow" dxfId="473"/>
      <tableStyleElement type="totalRow" dxfId="472"/>
      <tableStyleElement type="firstRowStripe" dxfId="471"/>
      <tableStyleElement type="secondRowStripe" dxfId="470"/>
    </tableStyle>
    <tableStyle name="Jubelspexet-style" pivot="0" count="2" xr9:uid="{00000000-0011-0000-FFFF-FFFF3D000000}">
      <tableStyleElement type="firstRowStripe" dxfId="469"/>
      <tableStyleElement type="secondRowStripe" dxfId="468"/>
    </tableStyle>
    <tableStyle name="Jubelspexet-style 2" pivot="0" count="3" xr9:uid="{00000000-0011-0000-FFFF-FFFF3E000000}">
      <tableStyleElement type="headerRow" dxfId="467"/>
      <tableStyleElement type="firstRowStripe" dxfId="466"/>
      <tableStyleElement type="secondRowStripe" dxfId="465"/>
    </tableStyle>
    <tableStyle name="Jubelspexet-style 3" pivot="0" count="2" xr9:uid="{00000000-0011-0000-FFFF-FFFF3F000000}">
      <tableStyleElement type="firstRowStripe" dxfId="464"/>
      <tableStyleElement type="secondRowStripe" dxfId="463"/>
    </tableStyle>
    <tableStyle name="Jubelspexet-style 4" pivot="0" count="3" xr9:uid="{00000000-0011-0000-FFFF-FFFF40000000}">
      <tableStyleElement type="headerRow" dxfId="462"/>
      <tableStyleElement type="firstRowStripe" dxfId="461"/>
      <tableStyleElement type="secondRowStripe" dxfId="460"/>
    </tableStyle>
    <tableStyle name="Jubelspexet-style 5" pivot="0" count="2" xr9:uid="{00000000-0011-0000-FFFF-FFFF41000000}">
      <tableStyleElement type="firstRowStripe" dxfId="459"/>
      <tableStyleElement type="secondRowStripe" dxfId="458"/>
    </tableStyle>
    <tableStyle name="Jubelspexet-style 6" pivot="0" count="2" xr9:uid="{00000000-0011-0000-FFFF-FFFF42000000}">
      <tableStyleElement type="firstRowStripe" dxfId="457"/>
      <tableStyleElement type="secondRowStripe" dxfId="456"/>
    </tableStyle>
    <tableStyle name="Jubelspexet-style 7" pivot="0" count="3" xr9:uid="{00000000-0011-0000-FFFF-FFFF43000000}">
      <tableStyleElement type="headerRow" dxfId="455"/>
      <tableStyleElement type="firstRowStripe" dxfId="454"/>
      <tableStyleElement type="secondRowStripe" dxfId="453"/>
    </tableStyle>
    <tableStyle name="Jubelspexet-style 8" pivot="0" count="4" xr9:uid="{00000000-0011-0000-FFFF-FFFF44000000}">
      <tableStyleElement type="headerRow" dxfId="452"/>
      <tableStyleElement type="totalRow" dxfId="451"/>
      <tableStyleElement type="firstRowStripe" dxfId="450"/>
      <tableStyleElement type="secondRowStripe" dxfId="449"/>
    </tableStyle>
    <tableStyle name="Jubelspexet-style 9" pivot="0" count="2" xr9:uid="{00000000-0011-0000-FFFF-FFFF45000000}">
      <tableStyleElement type="firstRowStripe" dxfId="448"/>
      <tableStyleElement type="secondRowStripe" dxfId="447"/>
    </tableStyle>
    <tableStyle name="Jubelspexet-style 10" pivot="0" count="3" xr9:uid="{00000000-0011-0000-FFFF-FFFF46000000}">
      <tableStyleElement type="headerRow" dxfId="446"/>
      <tableStyleElement type="firstRowStripe" dxfId="445"/>
      <tableStyleElement type="secondRowStripe" dxfId="444"/>
    </tableStyle>
    <tableStyle name="Jubelspexet-style 11" pivot="0" count="4" xr9:uid="{00000000-0011-0000-FFFF-FFFF47000000}">
      <tableStyleElement type="headerRow" dxfId="443"/>
      <tableStyleElement type="totalRow" dxfId="442"/>
      <tableStyleElement type="firstRowStripe" dxfId="441"/>
      <tableStyleElement type="secondRowStripe" dxfId="440"/>
    </tableStyle>
    <tableStyle name="Sheet1-style" pivot="0" count="3" xr9:uid="{00000000-0011-0000-FFFF-FFFF48000000}">
      <tableStyleElement type="totalRow" dxfId="439"/>
      <tableStyleElement type="firstRowStripe" dxfId="438"/>
      <tableStyleElement type="secondRowStripe" dxfId="437"/>
    </tableStyle>
    <tableStyle name="Gamla Moment-style" pivot="0" count="4" xr9:uid="{00000000-0011-0000-FFFF-FFFF49000000}">
      <tableStyleElement type="headerRow" dxfId="436"/>
      <tableStyleElement type="totalRow" dxfId="435"/>
      <tableStyleElement type="firstRowStripe" dxfId="434"/>
      <tableStyleElement type="secondRowStripe" dxfId="433"/>
    </tableStyle>
    <tableStyle name="Gamla Moment-style 2" pivot="0" count="4" xr9:uid="{00000000-0011-0000-FFFF-FFFF4A000000}">
      <tableStyleElement type="headerRow" dxfId="432"/>
      <tableStyleElement type="totalRow" dxfId="431"/>
      <tableStyleElement type="firstRowStripe" dxfId="430"/>
      <tableStyleElement type="secondRowStripe" dxfId="429"/>
    </tableStyle>
    <tableStyle name="Gamla Moment-style 3" pivot="0" count="4" xr9:uid="{00000000-0011-0000-FFFF-FFFF4B000000}">
      <tableStyleElement type="headerRow" dxfId="428"/>
      <tableStyleElement type="totalRow" dxfId="427"/>
      <tableStyleElement type="firstRowStripe" dxfId="426"/>
      <tableStyleElement type="secondRowStripe" dxfId="425"/>
    </tableStyle>
    <tableStyle name="Gamla Moment-style 4" pivot="0" count="4" xr9:uid="{00000000-0011-0000-FFFF-FFFF4C000000}">
      <tableStyleElement type="headerRow" dxfId="424"/>
      <tableStyleElement type="totalRow" dxfId="423"/>
      <tableStyleElement type="firstRowStripe" dxfId="422"/>
      <tableStyleElement type="secondRowStripe" dxfId="421"/>
    </tableStyle>
    <tableStyle name="Gamla Moment-style 5" pivot="0" count="3" xr9:uid="{00000000-0011-0000-FFFF-FFFF4D000000}">
      <tableStyleElement type="headerRow" dxfId="420"/>
      <tableStyleElement type="firstRowStripe" dxfId="419"/>
      <tableStyleElement type="secondRowStripe" dxfId="418"/>
    </tableStyle>
    <tableStyle name="Gamla Moment-style 6" pivot="0" count="3" xr9:uid="{00000000-0011-0000-FFFF-FFFF4E000000}">
      <tableStyleElement type="headerRow" dxfId="417"/>
      <tableStyleElement type="firstRowStripe" dxfId="416"/>
      <tableStyleElement type="secondRowStripe" dxfId="415"/>
    </tableStyle>
    <tableStyle name="Gamla Moment-style 7" pivot="0" count="4" xr9:uid="{00000000-0011-0000-FFFF-FFFF4F000000}">
      <tableStyleElement type="headerRow" dxfId="414"/>
      <tableStyleElement type="totalRow" dxfId="413"/>
      <tableStyleElement type="firstRowStripe" dxfId="412"/>
      <tableStyleElement type="secondRowStripe" dxfId="411"/>
    </tableStyle>
    <tableStyle name="Gamla Moment-style 8" pivot="0" count="4" xr9:uid="{00000000-0011-0000-FFFF-FFFF50000000}">
      <tableStyleElement type="headerRow" dxfId="410"/>
      <tableStyleElement type="totalRow" dxfId="409"/>
      <tableStyleElement type="firstRowStripe" dxfId="408"/>
      <tableStyleElement type="secondRowStripe" dxfId="407"/>
    </tableStyle>
    <tableStyle name="Gamla Moment-style 9" pivot="0" count="2" xr9:uid="{00000000-0011-0000-FFFF-FFFF51000000}">
      <tableStyleElement type="firstRowStripe" dxfId="406"/>
      <tableStyleElement type="secondRowStripe" dxfId="405"/>
    </tableStyle>
    <tableStyle name="Gamla Moment-style 10" pivot="0" count="2" xr9:uid="{00000000-0011-0000-FFFF-FFFF52000000}">
      <tableStyleElement type="firstRowStripe" dxfId="404"/>
      <tableStyleElement type="secondRowStripe" dxfId="403"/>
    </tableStyle>
    <tableStyle name="Gamla Moment-style 11" pivot="0" count="2" xr9:uid="{00000000-0011-0000-FFFF-FFFF53000000}">
      <tableStyleElement type="firstRowStripe" dxfId="402"/>
      <tableStyleElement type="secondRowStripe" dxfId="401"/>
    </tableStyle>
    <tableStyle name="Gamla Moment-style 12" pivot="0" count="4" xr9:uid="{00000000-0011-0000-FFFF-FFFF54000000}">
      <tableStyleElement type="headerRow" dxfId="400"/>
      <tableStyleElement type="totalRow" dxfId="399"/>
      <tableStyleElement type="firstRowStripe" dxfId="398"/>
      <tableStyleElement type="secondRowStripe" dxfId="397"/>
    </tableStyle>
    <tableStyle name="Gamla Moment-style 13" pivot="0" count="3" xr9:uid="{00000000-0011-0000-FFFF-FFFF55000000}">
      <tableStyleElement type="headerRow" dxfId="396"/>
      <tableStyleElement type="firstRowStripe" dxfId="395"/>
      <tableStyleElement type="secondRowStripe" dxfId="394"/>
    </tableStyle>
    <tableStyle name="Gamla Moment-style 14" pivot="0" count="2" xr9:uid="{00000000-0011-0000-FFFF-FFFF56000000}">
      <tableStyleElement type="firstRowStripe" dxfId="393"/>
      <tableStyleElement type="secondRowStripe" dxfId="392"/>
    </tableStyle>
    <tableStyle name="Gamla Moment-style 15" pivot="0" count="3" xr9:uid="{00000000-0011-0000-FFFF-FFFF57000000}">
      <tableStyleElement type="headerRow" dxfId="391"/>
      <tableStyleElement type="firstRowStripe" dxfId="390"/>
      <tableStyleElement type="secondRowStripe" dxfId="389"/>
    </tableStyle>
    <tableStyle name="Gamla Moment-style 16" pivot="0" count="3" xr9:uid="{00000000-0011-0000-FFFF-FFFF58000000}">
      <tableStyleElement type="headerRow" dxfId="388"/>
      <tableStyleElement type="firstRowStripe" dxfId="387"/>
      <tableStyleElement type="secondRowStripe" dxfId="386"/>
    </tableStyle>
    <tableStyle name="Gamla Moment-style 17" pivot="0" count="3" xr9:uid="{00000000-0011-0000-FFFF-FFFF59000000}">
      <tableStyleElement type="headerRow" dxfId="385"/>
      <tableStyleElement type="firstRowStripe" dxfId="384"/>
      <tableStyleElement type="secondRowStripe" dxfId="383"/>
    </tableStyle>
    <tableStyle name="Gamla Moment-style 18" pivot="0" count="3" xr9:uid="{00000000-0011-0000-FFFF-FFFF5A000000}">
      <tableStyleElement type="headerRow" dxfId="382"/>
      <tableStyleElement type="firstRowStripe" dxfId="381"/>
      <tableStyleElement type="secondRowStripe" dxfId="380"/>
    </tableStyle>
    <tableStyle name="Gamla Moment-style 19" pivot="0" count="3" xr9:uid="{00000000-0011-0000-FFFF-FFFF5B000000}">
      <tableStyleElement type="headerRow" dxfId="379"/>
      <tableStyleElement type="firstRowStripe" dxfId="378"/>
      <tableStyleElement type="secondRowStripe" dxfId="377"/>
    </tableStyle>
    <tableStyle name="Gamla Moment-style 20" pivot="0" count="2" xr9:uid="{00000000-0011-0000-FFFF-FFFF5C000000}">
      <tableStyleElement type="firstRowStripe" dxfId="376"/>
      <tableStyleElement type="secondRowStripe" dxfId="375"/>
    </tableStyle>
    <tableStyle name="Gamla Moment-style 21" pivot="0" count="4" xr9:uid="{00000000-0011-0000-FFFF-FFFF5D000000}">
      <tableStyleElement type="headerRow" dxfId="374"/>
      <tableStyleElement type="totalRow" dxfId="373"/>
      <tableStyleElement type="firstRowStripe" dxfId="372"/>
      <tableStyleElement type="secondRowStripe" dxfId="371"/>
    </tableStyle>
    <tableStyle name="Gamla Moment-style 22" pivot="0" count="4" xr9:uid="{00000000-0011-0000-FFFF-FFFF5E000000}">
      <tableStyleElement type="headerRow" dxfId="370"/>
      <tableStyleElement type="totalRow" dxfId="369"/>
      <tableStyleElement type="firstRowStripe" dxfId="368"/>
      <tableStyleElement type="secondRowStripe" dxfId="367"/>
    </tableStyle>
    <tableStyle name="Gamla Moment-style 23" pivot="0" count="3" xr9:uid="{00000000-0011-0000-FFFF-FFFF5F000000}">
      <tableStyleElement type="totalRow" dxfId="366"/>
      <tableStyleElement type="firstRowStripe" dxfId="365"/>
      <tableStyleElement type="secondRowStripe" dxfId="364"/>
    </tableStyle>
    <tableStyle name="Gamla Moment-style 24" pivot="0" count="4" xr9:uid="{00000000-0011-0000-FFFF-FFFF60000000}">
      <tableStyleElement type="headerRow" dxfId="363"/>
      <tableStyleElement type="totalRow" dxfId="362"/>
      <tableStyleElement type="firstRowStripe" dxfId="361"/>
      <tableStyleElement type="secondRowStripe" dxfId="360"/>
    </tableStyle>
    <tableStyle name="Gamla Moment-style 25" pivot="0" count="4" xr9:uid="{00000000-0011-0000-FFFF-FFFF61000000}">
      <tableStyleElement type="headerRow" dxfId="359"/>
      <tableStyleElement type="totalRow" dxfId="358"/>
      <tableStyleElement type="firstRowStripe" dxfId="357"/>
      <tableStyleElement type="secondRowStripe" dxfId="356"/>
    </tableStyle>
    <tableStyle name="Gamla Moment-style 26" pivot="0" count="4" xr9:uid="{00000000-0011-0000-FFFF-FFFF62000000}">
      <tableStyleElement type="headerRow" dxfId="355"/>
      <tableStyleElement type="totalRow" dxfId="354"/>
      <tableStyleElement type="firstRowStripe" dxfId="353"/>
      <tableStyleElement type="secondRowStripe" dxfId="352"/>
    </tableStyle>
    <tableStyle name="Gamla Moment-style 27" pivot="0" count="3" xr9:uid="{00000000-0011-0000-FFFF-FFFF63000000}">
      <tableStyleElement type="headerRow" dxfId="351"/>
      <tableStyleElement type="firstRowStripe" dxfId="350"/>
      <tableStyleElement type="secondRowStripe" dxfId="349"/>
    </tableStyle>
    <tableStyle name="Gamla Moment-style 28" pivot="0" count="2" xr9:uid="{00000000-0011-0000-FFFF-FFFF64000000}">
      <tableStyleElement type="firstRowStripe" dxfId="348"/>
      <tableStyleElement type="secondRowStripe" dxfId="347"/>
    </tableStyle>
    <tableStyle name="Gamla Moment-style 29" pivot="0" count="2" xr9:uid="{00000000-0011-0000-FFFF-FFFF65000000}">
      <tableStyleElement type="firstRowStripe" dxfId="346"/>
      <tableStyleElement type="secondRowStripe" dxfId="345"/>
    </tableStyle>
    <tableStyle name="Gamla Moment-style 30" pivot="0" count="4" xr9:uid="{00000000-0011-0000-FFFF-FFFF66000000}">
      <tableStyleElement type="headerRow" dxfId="344"/>
      <tableStyleElement type="totalRow" dxfId="343"/>
      <tableStyleElement type="firstRowStripe" dxfId="342"/>
      <tableStyleElement type="secondRowStripe" dxfId="341"/>
    </tableStyle>
    <tableStyle name="Gamla Moment-style 31" pivot="0" count="2" xr9:uid="{00000000-0011-0000-FFFF-FFFF67000000}">
      <tableStyleElement type="firstRowStripe" dxfId="340"/>
      <tableStyleElement type="secondRowStripe" dxfId="339"/>
    </tableStyle>
    <tableStyle name="Gamla Moment-style 32" pivot="0" count="4" xr9:uid="{00000000-0011-0000-FFFF-FFFF68000000}">
      <tableStyleElement type="headerRow" dxfId="338"/>
      <tableStyleElement type="totalRow" dxfId="337"/>
      <tableStyleElement type="firstRowStripe" dxfId="336"/>
      <tableStyleElement type="secondRowStripe" dxfId="335"/>
    </tableStyle>
    <tableStyle name="Phösningen - RESULTAT-style" pivot="0" count="4" xr9:uid="{00000000-0011-0000-FFFF-FFFF69000000}">
      <tableStyleElement type="headerRow" dxfId="334"/>
      <tableStyleElement type="totalRow" dxfId="333"/>
      <tableStyleElement type="firstRowStripe" dxfId="332"/>
      <tableStyleElement type="secondRowStripe" dxfId="331"/>
    </tableStyle>
    <tableStyle name="Phösningen - RESULTAT-style 2" pivot="0" count="4" xr9:uid="{00000000-0011-0000-FFFF-FFFF6A000000}">
      <tableStyleElement type="headerRow" dxfId="330"/>
      <tableStyleElement type="totalRow" dxfId="329"/>
      <tableStyleElement type="firstRowStripe" dxfId="328"/>
      <tableStyleElement type="secondRowStripe" dxfId="327"/>
    </tableStyle>
    <tableStyle name="Phösningen - ALLMÄNT-style" pivot="0" count="4" xr9:uid="{00000000-0011-0000-FFFF-FFFF6B000000}">
      <tableStyleElement type="headerRow" dxfId="326"/>
      <tableStyleElement type="totalRow" dxfId="325"/>
      <tableStyleElement type="firstRowStripe" dxfId="324"/>
      <tableStyleElement type="secondRowStripe" dxfId="323"/>
    </tableStyle>
    <tableStyle name="Phösningen - ALLMÄNT-style 2" pivot="0" count="4" xr9:uid="{00000000-0011-0000-FFFF-FFFF6C000000}">
      <tableStyleElement type="headerRow" dxfId="322"/>
      <tableStyleElement type="totalRow" dxfId="321"/>
      <tableStyleElement type="firstRowStripe" dxfId="320"/>
      <tableStyleElement type="secondRowStripe" dxfId="319"/>
    </tableStyle>
    <tableStyle name="Phösningen - ALLMÄNT-style 3" pivot="0" count="4" xr9:uid="{00000000-0011-0000-FFFF-FFFF6D000000}">
      <tableStyleElement type="headerRow" dxfId="318"/>
      <tableStyleElement type="totalRow" dxfId="317"/>
      <tableStyleElement type="firstRowStripe" dxfId="316"/>
      <tableStyleElement type="secondRowStripe" dxfId="315"/>
    </tableStyle>
    <tableStyle name="Phösningen - ALLMÄNT-style 4" pivot="0" count="4" xr9:uid="{00000000-0011-0000-FFFF-FFFF6E000000}">
      <tableStyleElement type="headerRow" dxfId="314"/>
      <tableStyleElement type="totalRow" dxfId="313"/>
      <tableStyleElement type="firstRowStripe" dxfId="312"/>
      <tableStyleElement type="secondRowStripe" dxfId="311"/>
    </tableStyle>
    <tableStyle name="Phösningen - ALLMÄNT-style 5" pivot="0" count="4" xr9:uid="{00000000-0011-0000-FFFF-FFFF6F000000}">
      <tableStyleElement type="headerRow" dxfId="310"/>
      <tableStyleElement type="totalRow" dxfId="309"/>
      <tableStyleElement type="firstRowStripe" dxfId="308"/>
      <tableStyleElement type="secondRowStripe" dxfId="307"/>
    </tableStyle>
    <tableStyle name="Phösningen - ALLMÄNT-style 6" pivot="0" count="4" xr9:uid="{00000000-0011-0000-FFFF-FFFF70000000}">
      <tableStyleElement type="headerRow" dxfId="306"/>
      <tableStyleElement type="totalRow" dxfId="305"/>
      <tableStyleElement type="firstRowStripe" dxfId="304"/>
      <tableStyleElement type="secondRowStripe" dxfId="303"/>
    </tableStyle>
    <tableStyle name="Phösningen - ALLMÄNT-style 7" pivot="0" count="3" xr9:uid="{00000000-0011-0000-FFFF-FFFF71000000}">
      <tableStyleElement type="totalRow" dxfId="302"/>
      <tableStyleElement type="firstRowStripe" dxfId="301"/>
      <tableStyleElement type="secondRowStripe" dxfId="300"/>
    </tableStyle>
    <tableStyle name="Phösningen - ALLMÄNT-style 8" pivot="0" count="4" xr9:uid="{00000000-0011-0000-FFFF-FFFF72000000}">
      <tableStyleElement type="headerRow" dxfId="299"/>
      <tableStyleElement type="totalRow" dxfId="298"/>
      <tableStyleElement type="firstRowStripe" dxfId="297"/>
      <tableStyleElement type="secondRowStripe" dxfId="296"/>
    </tableStyle>
    <tableStyle name="Phösningen - ALLMÄNT-style 9" pivot="0" count="4" xr9:uid="{00000000-0011-0000-FFFF-FFFF73000000}">
      <tableStyleElement type="headerRow" dxfId="295"/>
      <tableStyleElement type="totalRow" dxfId="294"/>
      <tableStyleElement type="firstRowStripe" dxfId="293"/>
      <tableStyleElement type="secondRowStripe" dxfId="292"/>
    </tableStyle>
    <tableStyle name="Phösningen - ALLMÄNT-style 10" pivot="0" count="4" xr9:uid="{00000000-0011-0000-FFFF-FFFF74000000}">
      <tableStyleElement type="headerRow" dxfId="291"/>
      <tableStyleElement type="totalRow" dxfId="290"/>
      <tableStyleElement type="firstRowStripe" dxfId="289"/>
      <tableStyleElement type="secondRowStripe" dxfId="288"/>
    </tableStyle>
    <tableStyle name="Phösningen - ALLMÄNT-style 11" pivot="0" count="4" xr9:uid="{00000000-0011-0000-FFFF-FFFF75000000}">
      <tableStyleElement type="headerRow" dxfId="287"/>
      <tableStyleElement type="totalRow" dxfId="286"/>
      <tableStyleElement type="firstRowStripe" dxfId="285"/>
      <tableStyleElement type="secondRowStripe" dxfId="284"/>
    </tableStyle>
    <tableStyle name="Phösningen - ALLMÄNT-style 12" pivot="0" count="4" xr9:uid="{00000000-0011-0000-FFFF-FFFF76000000}">
      <tableStyleElement type="headerRow" dxfId="283"/>
      <tableStyleElement type="totalRow" dxfId="282"/>
      <tableStyleElement type="firstRowStripe" dxfId="281"/>
      <tableStyleElement type="secondRowStripe" dxfId="280"/>
    </tableStyle>
    <tableStyle name="Phösningen - ALLMÄNT-style 13" pivot="0" count="4" xr9:uid="{00000000-0011-0000-FFFF-FFFF77000000}">
      <tableStyleElement type="headerRow" dxfId="279"/>
      <tableStyleElement type="totalRow" dxfId="278"/>
      <tableStyleElement type="firstRowStripe" dxfId="277"/>
      <tableStyleElement type="secondRowStripe" dxfId="276"/>
    </tableStyle>
    <tableStyle name="Phösningen - N0LLAN-style" pivot="0" count="4" xr9:uid="{00000000-0011-0000-FFFF-FFFF78000000}">
      <tableStyleElement type="headerRow" dxfId="275"/>
      <tableStyleElement type="totalRow" dxfId="274"/>
      <tableStyleElement type="firstRowStripe" dxfId="273"/>
      <tableStyleElement type="secondRowStripe" dxfId="272"/>
    </tableStyle>
    <tableStyle name="Phösningen - N0LLAN-style 2" pivot="0" count="4" xr9:uid="{00000000-0011-0000-FFFF-FFFF79000000}">
      <tableStyleElement type="headerRow" dxfId="271"/>
      <tableStyleElement type="totalRow" dxfId="270"/>
      <tableStyleElement type="firstRowStripe" dxfId="269"/>
      <tableStyleElement type="secondRowStripe" dxfId="268"/>
    </tableStyle>
    <tableStyle name="Phösningen - N0LLAN-style 3" pivot="0" count="4" xr9:uid="{00000000-0011-0000-FFFF-FFFF7A000000}">
      <tableStyleElement type="headerRow" dxfId="267"/>
      <tableStyleElement type="totalRow" dxfId="266"/>
      <tableStyleElement type="firstRowStripe" dxfId="265"/>
      <tableStyleElement type="secondRowStripe" dxfId="264"/>
    </tableStyle>
    <tableStyle name="Phösningen - N0LLAN-style 4" pivot="0" count="4" xr9:uid="{00000000-0011-0000-FFFF-FFFF7B000000}">
      <tableStyleElement type="headerRow" dxfId="263"/>
      <tableStyleElement type="totalRow" dxfId="262"/>
      <tableStyleElement type="firstRowStripe" dxfId="261"/>
      <tableStyleElement type="secondRowStripe" dxfId="260"/>
    </tableStyle>
    <tableStyle name="Phösningen - N0LLAN-style 5" pivot="0" count="4" xr9:uid="{00000000-0011-0000-FFFF-FFFF7C000000}">
      <tableStyleElement type="headerRow" dxfId="259"/>
      <tableStyleElement type="totalRow" dxfId="258"/>
      <tableStyleElement type="firstRowStripe" dxfId="257"/>
      <tableStyleElement type="secondRowStripe" dxfId="256"/>
    </tableStyle>
    <tableStyle name="Phösningen - N0LLAN-style 6" pivot="0" count="4" xr9:uid="{00000000-0011-0000-FFFF-FFFF7D000000}">
      <tableStyleElement type="headerRow" dxfId="255"/>
      <tableStyleElement type="totalRow" dxfId="254"/>
      <tableStyleElement type="firstRowStripe" dxfId="253"/>
      <tableStyleElement type="secondRowStripe" dxfId="252"/>
    </tableStyle>
    <tableStyle name="Phösningen - N0LLAN-style 7" pivot="0" count="4" xr9:uid="{00000000-0011-0000-FFFF-FFFF7E000000}">
      <tableStyleElement type="headerRow" dxfId="251"/>
      <tableStyleElement type="totalRow" dxfId="250"/>
      <tableStyleElement type="firstRowStripe" dxfId="249"/>
      <tableStyleElement type="secondRowStripe" dxfId="248"/>
    </tableStyle>
    <tableStyle name="Phösningen - N0LLAN-style 8" pivot="0" count="4" xr9:uid="{00000000-0011-0000-FFFF-FFFF7F000000}">
      <tableStyleElement type="headerRow" dxfId="247"/>
      <tableStyleElement type="totalRow" dxfId="246"/>
      <tableStyleElement type="firstRowStripe" dxfId="245"/>
      <tableStyleElement type="secondRowStripe" dxfId="244"/>
    </tableStyle>
    <tableStyle name="Phösningen - N0LLAN-style 9" pivot="0" count="4" xr9:uid="{00000000-0011-0000-FFFF-FFFF80000000}">
      <tableStyleElement type="headerRow" dxfId="243"/>
      <tableStyleElement type="totalRow" dxfId="242"/>
      <tableStyleElement type="firstRowStripe" dxfId="241"/>
      <tableStyleElement type="secondRowStripe" dxfId="240"/>
    </tableStyle>
    <tableStyle name="Phösningen - N0LLAN-style 10" pivot="0" count="4" xr9:uid="{00000000-0011-0000-FFFF-FFFF81000000}">
      <tableStyleElement type="headerRow" dxfId="239"/>
      <tableStyleElement type="totalRow" dxfId="238"/>
      <tableStyleElement type="firstRowStripe" dxfId="237"/>
      <tableStyleElement type="secondRowStripe" dxfId="236"/>
    </tableStyle>
    <tableStyle name="Phösningen - N0LLAN-style 11" pivot="0" count="4" xr9:uid="{00000000-0011-0000-FFFF-FFFF82000000}">
      <tableStyleElement type="headerRow" dxfId="235"/>
      <tableStyleElement type="totalRow" dxfId="234"/>
      <tableStyleElement type="firstRowStripe" dxfId="233"/>
      <tableStyleElement type="secondRowStripe" dxfId="232"/>
    </tableStyle>
    <tableStyle name="Phösningen - N0LLAN-style 12" pivot="0" count="4" xr9:uid="{00000000-0011-0000-FFFF-FFFF83000000}">
      <tableStyleElement type="headerRow" dxfId="231"/>
      <tableStyleElement type="totalRow" dxfId="230"/>
      <tableStyleElement type="firstRowStripe" dxfId="229"/>
      <tableStyleElement type="secondRowStripe" dxfId="228"/>
    </tableStyle>
    <tableStyle name="Phösningen - N0LLAN-style 13" pivot="0" count="4" xr9:uid="{00000000-0011-0000-FFFF-FFFF84000000}">
      <tableStyleElement type="headerRow" dxfId="227"/>
      <tableStyleElement type="totalRow" dxfId="226"/>
      <tableStyleElement type="firstRowStripe" dxfId="225"/>
      <tableStyleElement type="secondRowStripe" dxfId="224"/>
    </tableStyle>
    <tableStyle name="Phösningen - N0LLAN-style 14" pivot="0" count="4" xr9:uid="{00000000-0011-0000-FFFF-FFFF85000000}">
      <tableStyleElement type="headerRow" dxfId="223"/>
      <tableStyleElement type="totalRow" dxfId="222"/>
      <tableStyleElement type="firstRowStripe" dxfId="221"/>
      <tableStyleElement type="secondRowStripe" dxfId="220"/>
    </tableStyle>
    <tableStyle name="Phösningen - N0LLAN-style 15" pivot="0" count="4" xr9:uid="{00000000-0011-0000-FFFF-FFFF86000000}">
      <tableStyleElement type="headerRow" dxfId="219"/>
      <tableStyleElement type="totalRow" dxfId="218"/>
      <tableStyleElement type="firstRowStripe" dxfId="217"/>
      <tableStyleElement type="secondRowStripe" dxfId="216"/>
    </tableStyle>
    <tableStyle name="Phösningen - N0LLAN-style 16" pivot="0" count="4" xr9:uid="{00000000-0011-0000-FFFF-FFFF87000000}">
      <tableStyleElement type="headerRow" dxfId="215"/>
      <tableStyleElement type="totalRow" dxfId="214"/>
      <tableStyleElement type="firstRowStripe" dxfId="213"/>
      <tableStyleElement type="secondRowStripe" dxfId="212"/>
    </tableStyle>
    <tableStyle name="Phösningen - N0LLAN-style 17" pivot="0" count="4" xr9:uid="{00000000-0011-0000-FFFF-FFFF88000000}">
      <tableStyleElement type="headerRow" dxfId="211"/>
      <tableStyleElement type="totalRow" dxfId="210"/>
      <tableStyleElement type="firstRowStripe" dxfId="209"/>
      <tableStyleElement type="secondRowStripe" dxfId="208"/>
    </tableStyle>
    <tableStyle name="Phösningen - N0LLAN-style 18" pivot="0" count="4" xr9:uid="{00000000-0011-0000-FFFF-FFFF89000000}">
      <tableStyleElement type="headerRow" dxfId="207"/>
      <tableStyleElement type="totalRow" dxfId="206"/>
      <tableStyleElement type="firstRowStripe" dxfId="205"/>
      <tableStyleElement type="secondRowStripe" dxfId="204"/>
    </tableStyle>
    <tableStyle name="Phösningen - N0LLAN-style 19" pivot="0" count="4" xr9:uid="{00000000-0011-0000-FFFF-FFFF8A000000}">
      <tableStyleElement type="headerRow" dxfId="203"/>
      <tableStyleElement type="totalRow" dxfId="202"/>
      <tableStyleElement type="firstRowStripe" dxfId="201"/>
      <tableStyleElement type="secondRowStripe" dxfId="200"/>
    </tableStyle>
    <tableStyle name="Phösningen - N0LLAN-style 20" pivot="0" count="4" xr9:uid="{00000000-0011-0000-FFFF-FFFF8B000000}">
      <tableStyleElement type="headerRow" dxfId="199"/>
      <tableStyleElement type="totalRow" dxfId="198"/>
      <tableStyleElement type="firstRowStripe" dxfId="197"/>
      <tableStyleElement type="secondRowStripe" dxfId="196"/>
    </tableStyle>
    <tableStyle name="Phösningen - N0LLAN-style 21" pivot="0" count="4" xr9:uid="{00000000-0011-0000-FFFF-FFFF8C000000}">
      <tableStyleElement type="headerRow" dxfId="195"/>
      <tableStyleElement type="totalRow" dxfId="194"/>
      <tableStyleElement type="firstRowStripe" dxfId="193"/>
      <tableStyleElement type="secondRowStripe" dxfId="192"/>
    </tableStyle>
    <tableStyle name="Phösningen - PHÖS-style" pivot="0" count="4" xr9:uid="{00000000-0011-0000-FFFF-FFFF8D000000}">
      <tableStyleElement type="headerRow" dxfId="191"/>
      <tableStyleElement type="totalRow" dxfId="190"/>
      <tableStyleElement type="firstRowStripe" dxfId="189"/>
      <tableStyleElement type="secondRowStripe" dxfId="188"/>
    </tableStyle>
    <tableStyle name="Phösningen - PHÖS-style 2" pivot="0" count="4" xr9:uid="{00000000-0011-0000-FFFF-FFFF8E000000}">
      <tableStyleElement type="headerRow" dxfId="187"/>
      <tableStyleElement type="totalRow" dxfId="186"/>
      <tableStyleElement type="firstRowStripe" dxfId="185"/>
      <tableStyleElement type="secondRowStripe" dxfId="184"/>
    </tableStyle>
    <tableStyle name="Phösningen - PHÖS-style 3" pivot="0" count="4" xr9:uid="{00000000-0011-0000-FFFF-FFFF8F000000}">
      <tableStyleElement type="headerRow" dxfId="183"/>
      <tableStyleElement type="totalRow" dxfId="182"/>
      <tableStyleElement type="firstRowStripe" dxfId="181"/>
      <tableStyleElement type="secondRowStripe" dxfId="180"/>
    </tableStyle>
    <tableStyle name="Phösningen - PHÖS-style 4" pivot="0" count="4" xr9:uid="{00000000-0011-0000-FFFF-FFFF90000000}">
      <tableStyleElement type="headerRow" dxfId="179"/>
      <tableStyleElement type="totalRow" dxfId="178"/>
      <tableStyleElement type="firstRowStripe" dxfId="177"/>
      <tableStyleElement type="secondRowStripe" dxfId="176"/>
    </tableStyle>
    <tableStyle name="Phösningen - PHÖS-style 5" pivot="0" count="4" xr9:uid="{00000000-0011-0000-FFFF-FFFF91000000}">
      <tableStyleElement type="headerRow" dxfId="175"/>
      <tableStyleElement type="totalRow" dxfId="174"/>
      <tableStyleElement type="firstRowStripe" dxfId="173"/>
      <tableStyleElement type="secondRowStripe" dxfId="172"/>
    </tableStyle>
    <tableStyle name="Phösningen - PHÖS-style 6" pivot="0" count="4" xr9:uid="{00000000-0011-0000-FFFF-FFFF92000000}">
      <tableStyleElement type="headerRow" dxfId="171"/>
      <tableStyleElement type="totalRow" dxfId="170"/>
      <tableStyleElement type="firstRowStripe" dxfId="169"/>
      <tableStyleElement type="secondRowStripe" dxfId="168"/>
    </tableStyle>
    <tableStyle name="Phösningen - PHÖS-style 7" pivot="0" count="4" xr9:uid="{00000000-0011-0000-FFFF-FFFF93000000}">
      <tableStyleElement type="headerRow" dxfId="167"/>
      <tableStyleElement type="totalRow" dxfId="166"/>
      <tableStyleElement type="firstRowStripe" dxfId="165"/>
      <tableStyleElement type="secondRowStripe" dxfId="164"/>
    </tableStyle>
    <tableStyle name="Phösningen - PHÖS-style 8" pivot="0" count="4" xr9:uid="{00000000-0011-0000-FFFF-FFFF94000000}">
      <tableStyleElement type="headerRow" dxfId="163"/>
      <tableStyleElement type="totalRow" dxfId="162"/>
      <tableStyleElement type="firstRowStripe" dxfId="161"/>
      <tableStyleElement type="secondRowStripe" dxfId="160"/>
    </tableStyle>
    <tableStyle name="Phösningen - PHÖS-style 9" pivot="0" count="4" xr9:uid="{00000000-0011-0000-FFFF-FFFF95000000}">
      <tableStyleElement type="headerRow" dxfId="159"/>
      <tableStyleElement type="totalRow" dxfId="158"/>
      <tableStyleElement type="firstRowStripe" dxfId="157"/>
      <tableStyleElement type="secondRowStripe" dxfId="156"/>
    </tableStyle>
    <tableStyle name="Phösningen - PHÖS-style 10" pivot="0" count="4" xr9:uid="{00000000-0011-0000-FFFF-FFFF96000000}">
      <tableStyleElement type="headerRow" dxfId="155"/>
      <tableStyleElement type="totalRow" dxfId="154"/>
      <tableStyleElement type="firstRowStripe" dxfId="153"/>
      <tableStyleElement type="secondRowStripe" dxfId="152"/>
    </tableStyle>
    <tableStyle name="Phösningen - PHÖS-style 11" pivot="0" count="4" xr9:uid="{00000000-0011-0000-FFFF-FFFF97000000}">
      <tableStyleElement type="headerRow" dxfId="151"/>
      <tableStyleElement type="totalRow" dxfId="150"/>
      <tableStyleElement type="firstRowStripe" dxfId="149"/>
      <tableStyleElement type="secondRowStripe" dxfId="148"/>
    </tableStyle>
    <tableStyle name="Phösningen - PHÖS-style 12" pivot="0" count="4" xr9:uid="{00000000-0011-0000-FFFF-FFFF98000000}">
      <tableStyleElement type="headerRow" dxfId="147"/>
      <tableStyleElement type="totalRow" dxfId="146"/>
      <tableStyleElement type="firstRowStripe" dxfId="145"/>
      <tableStyleElement type="secondRowStripe" dxfId="144"/>
    </tableStyle>
    <tableStyle name="Phösningen - PHÖS-style 13" pivot="0" count="4" xr9:uid="{00000000-0011-0000-FFFF-FFFF99000000}">
      <tableStyleElement type="headerRow" dxfId="143"/>
      <tableStyleElement type="totalRow" dxfId="142"/>
      <tableStyleElement type="firstRowStripe" dxfId="141"/>
      <tableStyleElement type="secondRowStripe" dxfId="140"/>
    </tableStyle>
    <tableStyle name="kladdddd phös-style" pivot="0" count="4" xr9:uid="{00000000-0011-0000-FFFF-FFFF9A000000}">
      <tableStyleElement type="headerRow" dxfId="139"/>
      <tableStyleElement type="totalRow" dxfId="138"/>
      <tableStyleElement type="firstRowStripe" dxfId="137"/>
      <tableStyleElement type="secondRowStripe" dxfId="136"/>
    </tableStyle>
    <tableStyle name="kladdddd phös-style 2" pivot="0" count="4" xr9:uid="{00000000-0011-0000-FFFF-FFFF9B000000}">
      <tableStyleElement type="headerRow" dxfId="135"/>
      <tableStyleElement type="totalRow" dxfId="134"/>
      <tableStyleElement type="firstRowStripe" dxfId="133"/>
      <tableStyleElement type="secondRowStripe" dxfId="132"/>
    </tableStyle>
    <tableStyle name="kladdddd phös-style 3" pivot="0" count="4" xr9:uid="{00000000-0011-0000-FFFF-FFFF9C000000}">
      <tableStyleElement type="headerRow" dxfId="131"/>
      <tableStyleElement type="totalRow" dxfId="130"/>
      <tableStyleElement type="firstRowStripe" dxfId="129"/>
      <tableStyleElement type="secondRowStripe" dxfId="128"/>
    </tableStyle>
    <tableStyle name="kladdddd phös-style 4" pivot="0" count="4" xr9:uid="{00000000-0011-0000-FFFF-FFFF9D000000}">
      <tableStyleElement type="headerRow" dxfId="127"/>
      <tableStyleElement type="totalRow" dxfId="126"/>
      <tableStyleElement type="firstRowStripe" dxfId="125"/>
      <tableStyleElement type="secondRowStripe" dxfId="124"/>
    </tableStyle>
    <tableStyle name="kladdddd phös-style 5" pivot="0" count="4" xr9:uid="{00000000-0011-0000-FFFF-FFFF9E000000}">
      <tableStyleElement type="headerRow" dxfId="123"/>
      <tableStyleElement type="totalRow" dxfId="122"/>
      <tableStyleElement type="firstRowStripe" dxfId="121"/>
      <tableStyleElement type="secondRowStripe" dxfId="120"/>
    </tableStyle>
    <tableStyle name="kladdddd phös-style 6" pivot="0" count="4" xr9:uid="{00000000-0011-0000-FFFF-FFFF9F000000}">
      <tableStyleElement type="headerRow" dxfId="119"/>
      <tableStyleElement type="totalRow" dxfId="118"/>
      <tableStyleElement type="firstRowStripe" dxfId="117"/>
      <tableStyleElement type="secondRowStripe" dxfId="116"/>
    </tableStyle>
    <tableStyle name="kladdddd phös-style 7" pivot="0" count="4" xr9:uid="{00000000-0011-0000-FFFF-FFFFA0000000}">
      <tableStyleElement type="headerRow" dxfId="115"/>
      <tableStyleElement type="totalRow" dxfId="114"/>
      <tableStyleElement type="firstRowStripe" dxfId="113"/>
      <tableStyleElement type="secondRowStripe" dxfId="112"/>
    </tableStyle>
    <tableStyle name="kladdddd phös-style 8" pivot="0" count="4" xr9:uid="{00000000-0011-0000-FFFF-FFFFA1000000}">
      <tableStyleElement type="headerRow" dxfId="111"/>
      <tableStyleElement type="totalRow" dxfId="110"/>
      <tableStyleElement type="firstRowStripe" dxfId="109"/>
      <tableStyleElement type="secondRowStripe" dxfId="108"/>
    </tableStyle>
    <tableStyle name="kladdddd phös-style 9" pivot="0" count="4" xr9:uid="{00000000-0011-0000-FFFF-FFFFA2000000}">
      <tableStyleElement type="headerRow" dxfId="107"/>
      <tableStyleElement type="totalRow" dxfId="106"/>
      <tableStyleElement type="firstRowStripe" dxfId="105"/>
      <tableStyleElement type="secondRowStripe" dxfId="104"/>
    </tableStyle>
    <tableStyle name="kladdddd phös-style 10" pivot="0" count="4" xr9:uid="{00000000-0011-0000-FFFF-FFFFA3000000}">
      <tableStyleElement type="headerRow" dxfId="103"/>
      <tableStyleElement type="totalRow" dxfId="102"/>
      <tableStyleElement type="firstRowStripe" dxfId="101"/>
      <tableStyleElement type="secondRowStripe" dxfId="100"/>
    </tableStyle>
    <tableStyle name="kladdddd phös-style 11" pivot="0" count="4" xr9:uid="{00000000-0011-0000-FFFF-FFFFA4000000}">
      <tableStyleElement type="headerRow" dxfId="99"/>
      <tableStyleElement type="totalRow" dxfId="98"/>
      <tableStyleElement type="firstRowStripe" dxfId="97"/>
      <tableStyleElement type="secondRowStripe" dxfId="96"/>
    </tableStyle>
    <tableStyle name="kladdddd phös-style 12" pivot="0" count="4" xr9:uid="{00000000-0011-0000-FFFF-FFFFA5000000}">
      <tableStyleElement type="headerRow" dxfId="95"/>
      <tableStyleElement type="totalRow" dxfId="94"/>
      <tableStyleElement type="firstRowStripe" dxfId="93"/>
      <tableStyleElement type="secondRowStripe" dxfId="92"/>
    </tableStyle>
    <tableStyle name="kladdddd phös-style 13" pivot="0" count="4" xr9:uid="{00000000-0011-0000-FFFF-FFFFA6000000}">
      <tableStyleElement type="headerRow" dxfId="91"/>
      <tableStyleElement type="totalRow" dxfId="90"/>
      <tableStyleElement type="firstRowStripe" dxfId="89"/>
      <tableStyleElement type="secondRowStripe" dxfId="88"/>
    </tableStyle>
    <tableStyle name="kladdddd phös-style 14" pivot="0" count="4" xr9:uid="{00000000-0011-0000-FFFF-FFFFA7000000}">
      <tableStyleElement type="headerRow" dxfId="87"/>
      <tableStyleElement type="totalRow" dxfId="86"/>
      <tableStyleElement type="firstRowStripe" dxfId="85"/>
      <tableStyleElement type="secondRowStripe" dxfId="84"/>
    </tableStyle>
    <tableStyle name="kladdddd phös-style 15" pivot="0" count="4" xr9:uid="{00000000-0011-0000-FFFF-FFFFA8000000}">
      <tableStyleElement type="headerRow" dxfId="83"/>
      <tableStyleElement type="totalRow" dxfId="82"/>
      <tableStyleElement type="firstRowStripe" dxfId="81"/>
      <tableStyleElement type="secondRowStripe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0</xdr:rowOff>
    </xdr:from>
    <xdr:ext cx="2876550" cy="771525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24</xdr:row>
      <xdr:rowOff>47625</xdr:rowOff>
    </xdr:from>
    <xdr:ext cx="4219575" cy="33337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6</xdr:row>
      <xdr:rowOff>257175</xdr:rowOff>
    </xdr:from>
    <xdr:ext cx="476250" cy="257175"/>
    <xdr:pic>
      <xdr:nvPicPr>
        <xdr:cNvPr id="2" name="image3.png" title="Bil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D4:E24">
  <tableColumns count="2">
    <tableColumn id="1" xr3:uid="{00000000-0010-0000-0000-000001000000}" name="  KOSTNADSSTÄLLE"/>
    <tableColumn id="2" xr3:uid="{00000000-0010-0000-0000-000002000000}" name="RESULTAT  "/>
  </tableColumns>
  <tableStyleInfo name="RAM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B13:I21">
  <tableColumns count="8">
    <tableColumn id="1" xr3:uid="{00000000-0010-0000-0900-000001000000}" name=" Projekt"/>
    <tableColumn id="2" xr3:uid="{00000000-0010-0000-0900-000002000000}" name="Budget"/>
    <tableColumn id="3" xr3:uid="{00000000-0010-0000-0900-000003000000}" name="Q1"/>
    <tableColumn id="4" xr3:uid="{00000000-0010-0000-0900-000004000000}" name="Q2"/>
    <tableColumn id="5" xr3:uid="{00000000-0010-0000-0900-000005000000}" name="Q3"/>
    <tableColumn id="6" xr3:uid="{00000000-0010-0000-0900-000006000000}" name="Q4"/>
    <tableColumn id="7" xr3:uid="{00000000-0010-0000-0900-000007000000}" name="Tot"/>
    <tableColumn id="8" xr3:uid="{00000000-0010-0000-0900-000008000000}" name="Utfall"/>
  </tableColumns>
  <tableStyleInfo name="Festgruppen-style 2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B15:I20">
  <tableColumns count="8">
    <tableColumn id="1" xr3:uid="{00000000-0010-0000-0A00-000001000000}" name=" Projekt"/>
    <tableColumn id="2" xr3:uid="{00000000-0010-0000-0A00-000002000000}" name="Budget"/>
    <tableColumn id="3" xr3:uid="{00000000-0010-0000-0A00-000003000000}" name="Q1"/>
    <tableColumn id="4" xr3:uid="{00000000-0010-0000-0A00-000004000000}" name="Q2"/>
    <tableColumn id="5" xr3:uid="{00000000-0010-0000-0A00-000005000000}" name="Q3"/>
    <tableColumn id="6" xr3:uid="{00000000-0010-0000-0A00-000006000000}" name="Q4"/>
    <tableColumn id="7" xr3:uid="{00000000-0010-0000-0A00-000007000000}" name="Tot"/>
    <tableColumn id="8" xr3:uid="{00000000-0010-0000-0A00-000008000000}" name="Utfall"/>
  </tableColumns>
  <tableStyleInfo name="Föreningar-style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B10:I11" dataDxfId="67">
  <tableColumns count="8">
    <tableColumn id="1" xr3:uid="{00000000-0010-0000-0B00-000001000000}" name=" Projekt" dataDxfId="66"/>
    <tableColumn id="2" xr3:uid="{00000000-0010-0000-0B00-000002000000}" name="Budget" dataDxfId="65"/>
    <tableColumn id="3" xr3:uid="{00000000-0010-0000-0B00-000003000000}" name="Q1" dataDxfId="64"/>
    <tableColumn id="4" xr3:uid="{00000000-0010-0000-0B00-000004000000}" name="Q2" dataDxfId="63"/>
    <tableColumn id="5" xr3:uid="{00000000-0010-0000-0B00-000005000000}" name="Q3" dataDxfId="62"/>
    <tableColumn id="6" xr3:uid="{00000000-0010-0000-0B00-000006000000}" name="Q4" dataDxfId="61"/>
    <tableColumn id="7" xr3:uid="{00000000-0010-0000-0B00-000007000000}" name="Tot" dataDxfId="60"/>
    <tableColumn id="8" xr3:uid="{00000000-0010-0000-0B00-000008000000}" name="Utfall" dataDxfId="59"/>
  </tableColumns>
  <tableStyleInfo name="Föreningar-style 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B6:I8">
  <tableColumns count="8">
    <tableColumn id="1" xr3:uid="{00000000-0010-0000-0C00-000001000000}" name=" Projekt"/>
    <tableColumn id="2" xr3:uid="{00000000-0010-0000-0C00-000002000000}" name="Budget"/>
    <tableColumn id="3" xr3:uid="{00000000-0010-0000-0C00-000003000000}" name="Q1"/>
    <tableColumn id="4" xr3:uid="{00000000-0010-0000-0C00-000004000000}" name="Q2"/>
    <tableColumn id="5" xr3:uid="{00000000-0010-0000-0C00-000005000000}" name="Q3"/>
    <tableColumn id="6" xr3:uid="{00000000-0010-0000-0C00-000006000000}" name="Q4"/>
    <tableColumn id="7" xr3:uid="{00000000-0010-0000-0C00-000007000000}" name="Tot"/>
    <tableColumn id="8" xr3:uid="{00000000-0010-0000-0C00-000008000000}" name="Utfall"/>
  </tableColumns>
  <tableStyleInfo name="Idrottsnämnden-style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B12:I19">
  <tableColumns count="8">
    <tableColumn id="1" xr3:uid="{00000000-0010-0000-0D00-000001000000}" name=" Projekt"/>
    <tableColumn id="2" xr3:uid="{00000000-0010-0000-0D00-000002000000}" name="Budget"/>
    <tableColumn id="3" xr3:uid="{00000000-0010-0000-0D00-000003000000}" name="Q1"/>
    <tableColumn id="4" xr3:uid="{00000000-0010-0000-0D00-000004000000}" name="Q2"/>
    <tableColumn id="5" xr3:uid="{00000000-0010-0000-0D00-000005000000}" name="Q3"/>
    <tableColumn id="6" xr3:uid="{00000000-0010-0000-0D00-000006000000}" name="Q4"/>
    <tableColumn id="7" xr3:uid="{00000000-0010-0000-0D00-000007000000}" name="Tot"/>
    <tableColumn id="8" xr3:uid="{00000000-0010-0000-0D00-000008000000}" name="Utfall"/>
  </tableColumns>
  <tableStyleInfo name="Idrottsnämnden-style 2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B12:I18">
  <tableColumns count="8">
    <tableColumn id="1" xr3:uid="{00000000-0010-0000-0E00-000001000000}" name=" Projekt"/>
    <tableColumn id="2" xr3:uid="{00000000-0010-0000-0E00-000002000000}" name="Budget"/>
    <tableColumn id="3" xr3:uid="{00000000-0010-0000-0E00-000003000000}" name="Q1"/>
    <tableColumn id="4" xr3:uid="{00000000-0010-0000-0E00-000004000000}" name="Q2"/>
    <tableColumn id="5" xr3:uid="{00000000-0010-0000-0E00-000005000000}" name="Q3"/>
    <tableColumn id="6" xr3:uid="{00000000-0010-0000-0E00-000006000000}" name="Q4"/>
    <tableColumn id="7" xr3:uid="{00000000-0010-0000-0E00-000007000000}" name="Tot"/>
    <tableColumn id="8" xr3:uid="{00000000-0010-0000-0E00-000008000000}" name="Utfall"/>
  </tableColumns>
  <tableStyleInfo name="Internationella Gruppen-style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B6:I8" headerRowCount="0">
  <tableColumns count="8">
    <tableColumn id="1" xr3:uid="{00000000-0010-0000-0F00-000001000000}" name="Column1"/>
    <tableColumn id="2" xr3:uid="{00000000-0010-0000-0F00-000002000000}" name="Column2"/>
    <tableColumn id="3" xr3:uid="{00000000-0010-0000-0F00-000003000000}" name="Column3"/>
    <tableColumn id="4" xr3:uid="{00000000-0010-0000-0F00-000004000000}" name="Column4"/>
    <tableColumn id="5" xr3:uid="{00000000-0010-0000-0F00-000005000000}" name="Column5"/>
    <tableColumn id="6" xr3:uid="{00000000-0010-0000-0F00-000006000000}" name="Column6"/>
    <tableColumn id="7" xr3:uid="{00000000-0010-0000-0F00-000007000000}" name="Column7"/>
    <tableColumn id="8" xr3:uid="{00000000-0010-0000-0F00-000008000000}" name="Column8"/>
  </tableColumns>
  <tableStyleInfo name="Internationella Gruppen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B6:I7" dataDxfId="58">
  <tableColumns count="8">
    <tableColumn id="1" xr3:uid="{00000000-0010-0000-1000-000001000000}" name=" Projekt" dataDxfId="57"/>
    <tableColumn id="2" xr3:uid="{00000000-0010-0000-1000-000002000000}" name="Budget" dataDxfId="56"/>
    <tableColumn id="3" xr3:uid="{00000000-0010-0000-1000-000003000000}" name="Q1" dataDxfId="55"/>
    <tableColumn id="4" xr3:uid="{00000000-0010-0000-1000-000004000000}" name="Q2" dataDxfId="54"/>
    <tableColumn id="5" xr3:uid="{00000000-0010-0000-1000-000005000000}" name="Q3" dataDxfId="53"/>
    <tableColumn id="6" xr3:uid="{00000000-0010-0000-1000-000006000000}" name="Q4" dataDxfId="52"/>
    <tableColumn id="7" xr3:uid="{00000000-0010-0000-1000-000007000000}" name="Tot" dataDxfId="51"/>
    <tableColumn id="8" xr3:uid="{00000000-0010-0000-1000-000008000000}" name="Utfall" dataDxfId="50"/>
  </tableColumns>
  <tableStyleInfo name="Jipponämnden-style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B11:I16">
  <tableColumns count="8">
    <tableColumn id="1" xr3:uid="{00000000-0010-0000-1100-000001000000}" name=" Projekt"/>
    <tableColumn id="2" xr3:uid="{00000000-0010-0000-1100-000002000000}" name="Budget"/>
    <tableColumn id="3" xr3:uid="{00000000-0010-0000-1100-000003000000}" name="Q1"/>
    <tableColumn id="4" xr3:uid="{00000000-0010-0000-1100-000004000000}" name="Q2"/>
    <tableColumn id="5" xr3:uid="{00000000-0010-0000-1100-000005000000}" name="Q3"/>
    <tableColumn id="6" xr3:uid="{00000000-0010-0000-1100-000006000000}" name="Q4"/>
    <tableColumn id="7" xr3:uid="{00000000-0010-0000-1100-000007000000}" name="Tot"/>
    <tableColumn id="8" xr3:uid="{00000000-0010-0000-1100-000008000000}" name="Utfall"/>
  </tableColumns>
  <tableStyleInfo name="Jipponämnden-style 2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B6:D18" headerRowCount="0">
  <tableColumns count="3">
    <tableColumn id="1" xr3:uid="{00000000-0010-0000-1200-000001000000}" name="Column1"/>
    <tableColumn id="2" xr3:uid="{00000000-0010-0000-1200-000002000000}" name="Column2"/>
    <tableColumn id="3" xr3:uid="{00000000-0010-0000-1200-000003000000}" name="Column3"/>
  </tableColumns>
  <tableStyleInfo name="KBM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F4:I12" headerRowCount="0">
  <tableColumns count="4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</tableColumns>
  <tableStyleInfo name="RAM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A25:D25" headerRowCount="0">
  <tableColumns count="4">
    <tableColumn id="1" xr3:uid="{00000000-0010-0000-1300-000001000000}" name="Column1"/>
    <tableColumn id="2" xr3:uid="{00000000-0010-0000-1300-000002000000}" name="Column2" dataDxfId="49"/>
    <tableColumn id="3" xr3:uid="{00000000-0010-0000-1300-000003000000}" name="Column3" dataDxfId="48"/>
    <tableColumn id="4" xr3:uid="{00000000-0010-0000-1300-000004000000}" name="Column4" dataDxfId="47"/>
  </tableColumns>
  <tableStyleInfo name="KBM-style 2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B27:D29" headerRowCount="0">
  <tableColumns count="3">
    <tableColumn id="1" xr3:uid="{00000000-0010-0000-1400-000001000000}" name="Column1"/>
    <tableColumn id="2" xr3:uid="{00000000-0010-0000-1400-000002000000}" name="Column2"/>
    <tableColumn id="3" xr3:uid="{00000000-0010-0000-1400-000003000000}" name="Column3"/>
  </tableColumns>
  <tableStyleInfo name="KBM-style 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B6:I7" dataDxfId="46">
  <tableColumns count="8">
    <tableColumn id="1" xr3:uid="{00000000-0010-0000-1500-000001000000}" name=" Projekt" dataDxfId="45"/>
    <tableColumn id="2" xr3:uid="{00000000-0010-0000-1500-000002000000}" name="Budget" dataDxfId="44"/>
    <tableColumn id="3" xr3:uid="{00000000-0010-0000-1500-000003000000}" name="Q1" dataDxfId="43"/>
    <tableColumn id="4" xr3:uid="{00000000-0010-0000-1500-000004000000}" name="Q2" dataDxfId="42"/>
    <tableColumn id="5" xr3:uid="{00000000-0010-0000-1500-000005000000}" name="Q3" dataDxfId="41"/>
    <tableColumn id="6" xr3:uid="{00000000-0010-0000-1500-000006000000}" name="Q4" dataDxfId="40"/>
    <tableColumn id="7" xr3:uid="{00000000-0010-0000-1500-000007000000}" name="Tot" dataDxfId="39"/>
    <tableColumn id="8" xr3:uid="{00000000-0010-0000-1500-000008000000}" name="Utfall" dataDxfId="38"/>
  </tableColumns>
  <tableStyleInfo name="JML-nämnden-style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B11:I16">
  <tableColumns count="8">
    <tableColumn id="1" xr3:uid="{00000000-0010-0000-1600-000001000000}" name=" Projekt"/>
    <tableColumn id="2" xr3:uid="{00000000-0010-0000-1600-000002000000}" name="Budget"/>
    <tableColumn id="3" xr3:uid="{00000000-0010-0000-1600-000003000000}" name="Q1"/>
    <tableColumn id="4" xr3:uid="{00000000-0010-0000-1600-000004000000}" name="Q2"/>
    <tableColumn id="5" xr3:uid="{00000000-0010-0000-1600-000005000000}" name="Q3"/>
    <tableColumn id="6" xr3:uid="{00000000-0010-0000-1600-000006000000}" name="Q4"/>
    <tableColumn id="7" xr3:uid="{00000000-0010-0000-1600-000007000000}" name="Tot"/>
    <tableColumn id="8" xr3:uid="{00000000-0010-0000-1600-000008000000}" name="Utfall"/>
  </tableColumns>
  <tableStyleInfo name="JML-nämnden-style 2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B6:I7" dataDxfId="37">
  <tableColumns count="8">
    <tableColumn id="1" xr3:uid="{00000000-0010-0000-1700-000001000000}" name=" Projekt" dataDxfId="36"/>
    <tableColumn id="2" xr3:uid="{00000000-0010-0000-1700-000002000000}" name="Budget" dataDxfId="35"/>
    <tableColumn id="3" xr3:uid="{00000000-0010-0000-1700-000003000000}" name="Q1" dataDxfId="34"/>
    <tableColumn id="4" xr3:uid="{00000000-0010-0000-1700-000004000000}" name="Q2" dataDxfId="33"/>
    <tableColumn id="5" xr3:uid="{00000000-0010-0000-1700-000005000000}" name="Q3" dataDxfId="32"/>
    <tableColumn id="6" xr3:uid="{00000000-0010-0000-1700-000006000000}" name="Q4" dataDxfId="31"/>
    <tableColumn id="7" xr3:uid="{00000000-0010-0000-1700-000007000000}" name="Tot" dataDxfId="30"/>
    <tableColumn id="8" xr3:uid="{00000000-0010-0000-1700-000008000000}" name="Utfall" dataDxfId="29"/>
  </tableColumns>
  <tableStyleInfo name="Klubbnissarna-style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B11:I16">
  <tableColumns count="8">
    <tableColumn id="1" xr3:uid="{00000000-0010-0000-1800-000001000000}" name=" Projekt"/>
    <tableColumn id="2" xr3:uid="{00000000-0010-0000-1800-000002000000}" name="Budget"/>
    <tableColumn id="3" xr3:uid="{00000000-0010-0000-1800-000003000000}" name="Q1"/>
    <tableColumn id="4" xr3:uid="{00000000-0010-0000-1800-000004000000}" name="Q2"/>
    <tableColumn id="5" xr3:uid="{00000000-0010-0000-1800-000005000000}" name="Q3"/>
    <tableColumn id="6" xr3:uid="{00000000-0010-0000-1800-000006000000}" name="Q4"/>
    <tableColumn id="7" xr3:uid="{00000000-0010-0000-1800-000007000000}" name="Tot"/>
    <tableColumn id="8" xr3:uid="{00000000-0010-0000-1800-000008000000}" name="Utfall"/>
  </tableColumns>
  <tableStyleInfo name="Klubbnissarna-style 2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B11:I17">
  <tableColumns count="8">
    <tableColumn id="1" xr3:uid="{00000000-0010-0000-1900-000001000000}" name=" Projekt"/>
    <tableColumn id="2" xr3:uid="{00000000-0010-0000-1900-000002000000}" name="Budget"/>
    <tableColumn id="3" xr3:uid="{00000000-0010-0000-1900-000003000000}" name="Q1"/>
    <tableColumn id="4" xr3:uid="{00000000-0010-0000-1900-000004000000}" name="Q2"/>
    <tableColumn id="5" xr3:uid="{00000000-0010-0000-1900-000005000000}" name="Q3"/>
    <tableColumn id="6" xr3:uid="{00000000-0010-0000-1900-000006000000}" name="Q4"/>
    <tableColumn id="7" xr3:uid="{00000000-0010-0000-1900-000007000000}" name="Tot"/>
    <tableColumn id="8" xr3:uid="{00000000-0010-0000-1900-000008000000}" name="Utfall"/>
  </tableColumns>
  <tableStyleInfo name="Kommunikationsnämnden-style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B6:I7" dataDxfId="28">
  <tableColumns count="8">
    <tableColumn id="1" xr3:uid="{00000000-0010-0000-1A00-000001000000}" name=" Projekt" dataDxfId="27"/>
    <tableColumn id="2" xr3:uid="{00000000-0010-0000-1A00-000002000000}" name="Budget" dataDxfId="26"/>
    <tableColumn id="3" xr3:uid="{00000000-0010-0000-1A00-000003000000}" name="Q1" dataDxfId="25"/>
    <tableColumn id="4" xr3:uid="{00000000-0010-0000-1A00-000004000000}" name="Q2" dataDxfId="24"/>
    <tableColumn id="5" xr3:uid="{00000000-0010-0000-1A00-000005000000}" name="Q3" dataDxfId="23"/>
    <tableColumn id="6" xr3:uid="{00000000-0010-0000-1A00-000006000000}" name="Q4" dataDxfId="22"/>
    <tableColumn id="7" xr3:uid="{00000000-0010-0000-1A00-000007000000}" name="Tot" dataDxfId="21"/>
    <tableColumn id="8" xr3:uid="{00000000-0010-0000-1A00-000008000000}" name="Utfall" dataDxfId="20"/>
  </tableColumns>
  <tableStyleInfo name="Kommunikationsnämnden-style 2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B6:I7" dataDxfId="19">
  <tableColumns count="8">
    <tableColumn id="1" xr3:uid="{00000000-0010-0000-1B00-000001000000}" name=" Projekt" dataDxfId="18"/>
    <tableColumn id="2" xr3:uid="{00000000-0010-0000-1B00-000002000000}" name="Budget" dataDxfId="17"/>
    <tableColumn id="3" xr3:uid="{00000000-0010-0000-1B00-000003000000}" name="Q1" dataDxfId="16"/>
    <tableColumn id="4" xr3:uid="{00000000-0010-0000-1B00-000004000000}" name="Q2" dataDxfId="15"/>
    <tableColumn id="5" xr3:uid="{00000000-0010-0000-1B00-000005000000}" name="Q3" dataDxfId="14"/>
    <tableColumn id="6" xr3:uid="{00000000-0010-0000-1B00-000006000000}" name="Q4" dataDxfId="13"/>
    <tableColumn id="7" xr3:uid="{00000000-0010-0000-1B00-000007000000}" name="Tot" dataDxfId="12"/>
    <tableColumn id="8" xr3:uid="{00000000-0010-0000-1B00-000008000000}" name="Utfall" dataDxfId="11"/>
  </tableColumns>
  <tableStyleInfo name="MSN-style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B11:I18">
  <tableColumns count="8">
    <tableColumn id="1" xr3:uid="{00000000-0010-0000-1C00-000001000000}" name=" Projekt"/>
    <tableColumn id="2" xr3:uid="{00000000-0010-0000-1C00-000002000000}" name="Budget"/>
    <tableColumn id="3" xr3:uid="{00000000-0010-0000-1C00-000003000000}" name="Q1"/>
    <tableColumn id="4" xr3:uid="{00000000-0010-0000-1C00-000004000000}" name="Q2"/>
    <tableColumn id="5" xr3:uid="{00000000-0010-0000-1C00-000005000000}" name="Q3"/>
    <tableColumn id="6" xr3:uid="{00000000-0010-0000-1C00-000006000000}" name="Q4"/>
    <tableColumn id="7" xr3:uid="{00000000-0010-0000-1C00-000007000000}" name="Tot"/>
    <tableColumn id="8" xr3:uid="{00000000-0010-0000-1C00-000008000000}" name="Utfall"/>
  </tableColumns>
  <tableStyleInfo name="MSN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4:C24" totalsRowCount="1" totalsRowDxfId="79">
  <tableColumns count="2">
    <tableColumn id="1" xr3:uid="{00000000-0010-0000-0200-000001000000}" name="  KOSTNADSSTÄLLE" totalsRowLabel="  Skärmnämnden" totalsRowDxfId="78"/>
    <tableColumn id="2" xr3:uid="{00000000-0010-0000-0200-000002000000}" name="RESULTAT  " totalsRowFunction="custom" totalsRowDxfId="77">
      <totalsRowFormula>Skärmnämnden!C13</totalsRowFormula>
    </tableColumn>
  </tableColumns>
  <tableStyleInfo name="RAM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B6:I8">
  <tableColumns count="8">
    <tableColumn id="1" xr3:uid="{00000000-0010-0000-1D00-000001000000}" name=" Projekt"/>
    <tableColumn id="2" xr3:uid="{00000000-0010-0000-1D00-000002000000}" name="Budget"/>
    <tableColumn id="3" xr3:uid="{00000000-0010-0000-1D00-000003000000}" name="Q1"/>
    <tableColumn id="4" xr3:uid="{00000000-0010-0000-1D00-000004000000}" name="Q2"/>
    <tableColumn id="5" xr3:uid="{00000000-0010-0000-1D00-000005000000}" name="Q3"/>
    <tableColumn id="6" xr3:uid="{00000000-0010-0000-1D00-000006000000}" name="Q4"/>
    <tableColumn id="7" xr3:uid="{00000000-0010-0000-1D00-000007000000}" name="Tot"/>
    <tableColumn id="8" xr3:uid="{00000000-0010-0000-1D00-000008000000}" name="Utfall"/>
  </tableColumns>
  <tableStyleInfo name="Näringslivsnämnden-style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B12:I17">
  <tableColumns count="8">
    <tableColumn id="1" xr3:uid="{00000000-0010-0000-1E00-000001000000}" name=" Projekt"/>
    <tableColumn id="2" xr3:uid="{00000000-0010-0000-1E00-000002000000}" name="Budget"/>
    <tableColumn id="3" xr3:uid="{00000000-0010-0000-1E00-000003000000}" name="Q1"/>
    <tableColumn id="4" xr3:uid="{00000000-0010-0000-1E00-000004000000}" name="Q2"/>
    <tableColumn id="5" xr3:uid="{00000000-0010-0000-1E00-000005000000}" name="Q3"/>
    <tableColumn id="6" xr3:uid="{00000000-0010-0000-1E00-000006000000}" name="Q4"/>
    <tableColumn id="7" xr3:uid="{00000000-0010-0000-1E00-000007000000}" name="Tot"/>
    <tableColumn id="8" xr3:uid="{00000000-0010-0000-1E00-000008000000}" name="Utfall"/>
  </tableColumns>
  <tableStyleInfo name="Näringslivsnämnden-style 2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B6:I8">
  <tableColumns count="8">
    <tableColumn id="1" xr3:uid="{00000000-0010-0000-1F00-000001000000}" name=" Projekt"/>
    <tableColumn id="2" xr3:uid="{00000000-0010-0000-1F00-000002000000}" name="Budget"/>
    <tableColumn id="3" xr3:uid="{00000000-0010-0000-1F00-000003000000}" name="Q1"/>
    <tableColumn id="4" xr3:uid="{00000000-0010-0000-1F00-000004000000}" name="Q2"/>
    <tableColumn id="5" xr3:uid="{00000000-0010-0000-1F00-000005000000}" name="Q3"/>
    <tableColumn id="6" xr3:uid="{00000000-0010-0000-1F00-000006000000}" name="Q4"/>
    <tableColumn id="7" xr3:uid="{00000000-0010-0000-1F00-000007000000}" name="Tot"/>
    <tableColumn id="8" xr3:uid="{00000000-0010-0000-1F00-000008000000}" name="Utfall"/>
  </tableColumns>
  <tableStyleInfo name="Smörjkammarnämnden-style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B12:I19">
  <tableColumns count="8">
    <tableColumn id="1" xr3:uid="{00000000-0010-0000-2000-000001000000}" name=" Projekt"/>
    <tableColumn id="2" xr3:uid="{00000000-0010-0000-2000-000002000000}" name="Budget"/>
    <tableColumn id="3" xr3:uid="{00000000-0010-0000-2000-000003000000}" name="Q1"/>
    <tableColumn id="4" xr3:uid="{00000000-0010-0000-2000-000004000000}" name="Q2"/>
    <tableColumn id="5" xr3:uid="{00000000-0010-0000-2000-000005000000}" name="Q3"/>
    <tableColumn id="6" xr3:uid="{00000000-0010-0000-2000-000006000000}" name="Q4"/>
    <tableColumn id="7" xr3:uid="{00000000-0010-0000-2000-000007000000}" name="Tot"/>
    <tableColumn id="8" xr3:uid="{00000000-0010-0000-2000-000008000000}" name="Utfall"/>
  </tableColumns>
  <tableStyleInfo name="Smörjkammarnämnden-style 2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B14:I20">
  <tableColumns count="8">
    <tableColumn id="1" xr3:uid="{00000000-0010-0000-2100-000001000000}" name=" Projekt"/>
    <tableColumn id="2" xr3:uid="{00000000-0010-0000-2100-000002000000}" name="Budget"/>
    <tableColumn id="3" xr3:uid="{00000000-0010-0000-2100-000003000000}" name="Q1"/>
    <tableColumn id="4" xr3:uid="{00000000-0010-0000-2100-000004000000}" name="Q2"/>
    <tableColumn id="5" xr3:uid="{00000000-0010-0000-2100-000005000000}" name="Q3"/>
    <tableColumn id="6" xr3:uid="{00000000-0010-0000-2100-000006000000}" name="Q4"/>
    <tableColumn id="7" xr3:uid="{00000000-0010-0000-2100-000007000000}" name="Tot"/>
    <tableColumn id="8" xr3:uid="{00000000-0010-0000-2100-000008000000}" name="Utfall"/>
  </tableColumns>
  <tableStyleInfo name="Studienämnden-style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B9:I10" dataDxfId="10">
  <tableColumns count="8">
    <tableColumn id="1" xr3:uid="{00000000-0010-0000-2200-000001000000}" name=" Projekt" dataDxfId="9"/>
    <tableColumn id="2" xr3:uid="{00000000-0010-0000-2200-000002000000}" name="Budget" dataDxfId="8"/>
    <tableColumn id="3" xr3:uid="{00000000-0010-0000-2200-000003000000}" name="Q1" dataDxfId="7"/>
    <tableColumn id="4" xr3:uid="{00000000-0010-0000-2200-000004000000}" name="Q2" dataDxfId="6"/>
    <tableColumn id="5" xr3:uid="{00000000-0010-0000-2200-000005000000}" name="Q3" dataDxfId="5"/>
    <tableColumn id="6" xr3:uid="{00000000-0010-0000-2200-000006000000}" name="Q4" dataDxfId="4"/>
    <tableColumn id="7" xr3:uid="{00000000-0010-0000-2200-000007000000}" name="Tot" dataDxfId="3"/>
    <tableColumn id="8" xr3:uid="{00000000-0010-0000-2200-000008000000}" name="Utfall" dataDxfId="2"/>
  </tableColumns>
  <tableStyleInfo name="Studienämnden-style 2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B6:I12">
  <tableColumns count="8">
    <tableColumn id="1" xr3:uid="{00000000-0010-0000-2300-000001000000}" name=" Projekt"/>
    <tableColumn id="2" xr3:uid="{00000000-0010-0000-2300-000002000000}" name="Budget"/>
    <tableColumn id="3" xr3:uid="{00000000-0010-0000-2300-000003000000}" name="Q1"/>
    <tableColumn id="4" xr3:uid="{00000000-0010-0000-2300-000004000000}" name="Q2"/>
    <tableColumn id="5" xr3:uid="{00000000-0010-0000-2300-000005000000}" name="Q3"/>
    <tableColumn id="6" xr3:uid="{00000000-0010-0000-2300-000006000000}" name="Q4"/>
    <tableColumn id="7" xr3:uid="{00000000-0010-0000-2300-000007000000}" name="Tot"/>
    <tableColumn id="8" xr3:uid="{00000000-0010-0000-2300-000008000000}" name="Utfall"/>
  </tableColumns>
  <tableStyleInfo name="Skärmnämnden-style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B6:I8">
  <tableColumns count="8">
    <tableColumn id="1" xr3:uid="{00000000-0010-0000-2400-000001000000}" name=" Projekt"/>
    <tableColumn id="2" xr3:uid="{00000000-0010-0000-2400-000002000000}" name="Budget"/>
    <tableColumn id="3" xr3:uid="{00000000-0010-0000-2400-000003000000}" name="Q1"/>
    <tableColumn id="4" xr3:uid="{00000000-0010-0000-2400-000004000000}" name="Q2"/>
    <tableColumn id="5" xr3:uid="{00000000-0010-0000-2400-000005000000}" name="Q3"/>
    <tableColumn id="6" xr3:uid="{00000000-0010-0000-2400-000006000000}" name="Q4"/>
    <tableColumn id="7" xr3:uid="{00000000-0010-0000-2400-000007000000}" name="Tot"/>
    <tableColumn id="8" xr3:uid="{00000000-0010-0000-2400-000008000000}" name="Utfall"/>
  </tableColumns>
  <tableStyleInfo name="Vinprovarkommittén-style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B69:C75" headerRowCount="0">
  <tableColumns count="2">
    <tableColumn id="1" xr3:uid="{00000000-0010-0000-2500-000001000000}" name="Column1"/>
    <tableColumn id="2" xr3:uid="{00000000-0010-0000-2500-000002000000}" name="Column2"/>
  </tableColumns>
  <tableStyleInfo name="Moment-style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B38:C67">
  <tableColumns count="2">
    <tableColumn id="1" xr3:uid="{00000000-0010-0000-2600-000001000000}" name=" Projekt"/>
    <tableColumn id="2" xr3:uid="{00000000-0010-0000-2600-000002000000}" name="Budget"/>
  </tableColumns>
  <tableStyleInfo name="Moment-style 2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B28:E34" headerRowCount="0">
  <tableColumns count="4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</tableColumns>
  <tableStyleInfo name="RAM-style 4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D45:E50" totalsRowCount="1">
  <tableColumns count="2">
    <tableColumn id="1" xr3:uid="{00000000-0010-0000-2700-000001000000}" name="Utfall" totalsRowFunction="custom">
      <totalsRowFormula>SUM(D47:D48)</totalsRowFormula>
    </tableColumn>
    <tableColumn id="2" xr3:uid="{00000000-0010-0000-2700-000002000000}" name="Kommentar"/>
  </tableColumns>
  <tableStyleInfo name="Moment-style 3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D38:E38" headerRowCount="0">
  <tableColumns count="2">
    <tableColumn id="1" xr3:uid="{00000000-0010-0000-2800-000001000000}" name="Column1"/>
    <tableColumn id="2" xr3:uid="{00000000-0010-0000-2800-000002000000}" name="Column2"/>
  </tableColumns>
  <tableStyleInfo name="Moment-style 4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D53:E66">
  <tableColumns count="2">
    <tableColumn id="1" xr3:uid="{00000000-0010-0000-2900-000001000000}" name="Utfall"/>
    <tableColumn id="2" xr3:uid="{00000000-0010-0000-2900-000002000000}" name="Kommentar"/>
  </tableColumns>
  <tableStyleInfo name="Moment-style 5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B102:C107" headerRowCount="0">
  <tableColumns count="2">
    <tableColumn id="1" xr3:uid="{00000000-0010-0000-2A00-000001000000}" name="Column1"/>
    <tableColumn id="2" xr3:uid="{00000000-0010-0000-2A00-000002000000}" name="Column2"/>
  </tableColumns>
  <tableStyleInfo name="Moment-style 6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D129:E132">
  <tableColumns count="2">
    <tableColumn id="1" xr3:uid="{00000000-0010-0000-2B00-000001000000}" name="Utfall" dataDxfId="1"/>
    <tableColumn id="2" xr3:uid="{00000000-0010-0000-2B00-000002000000}" name="Kommentar"/>
  </tableColumns>
  <tableStyleInfo name="Moment-style 7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B77:C83" headerRowCount="0">
  <tableColumns count="2">
    <tableColumn id="1" xr3:uid="{00000000-0010-0000-2C00-000001000000}" name="Column1"/>
    <tableColumn id="2" xr3:uid="{00000000-0010-0000-2C00-000002000000}" name="Column2"/>
  </tableColumns>
  <tableStyleInfo name="Moment-style 8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D122:E125">
  <tableColumns count="2">
    <tableColumn id="1" xr3:uid="{00000000-0010-0000-2D00-000001000000}" name="Utfall"/>
    <tableColumn id="2" xr3:uid="{00000000-0010-0000-2D00-000002000000}" name="Kommentar"/>
  </tableColumns>
  <tableStyleInfo name="Moment-style 9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D70:E74">
  <tableColumns count="2">
    <tableColumn id="1" xr3:uid="{00000000-0010-0000-2E00-000001000000}" name="Utfall"/>
    <tableColumn id="2" xr3:uid="{00000000-0010-0000-2E00-000002000000}" name="Kommentar"/>
  </tableColumns>
  <tableStyleInfo name="Moment-style 10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D78:E82">
  <tableColumns count="2">
    <tableColumn id="1" xr3:uid="{00000000-0010-0000-2F00-000001000000}" name="Utfall"/>
    <tableColumn id="2" xr3:uid="{00000000-0010-0000-2F00-000002000000}" name="Kommentar"/>
  </tableColumns>
  <tableStyleInfo name="Moment-style 11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B109:C119" headerRowCount="0">
  <tableColumns count="2">
    <tableColumn id="1" xr3:uid="{00000000-0010-0000-3000-000001000000}" name="Column1"/>
    <tableColumn id="2" xr3:uid="{00000000-0010-0000-3000-000002000000}" name="Column2"/>
  </tableColumns>
  <tableStyleInfo name="Moment-style 12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B6:I8">
  <tableColumns count="8">
    <tableColumn id="1" xr3:uid="{00000000-0010-0000-0400-000001000000}" name=" Projekt"/>
    <tableColumn id="2" xr3:uid="{00000000-0010-0000-0400-000002000000}" name="Budget"/>
    <tableColumn id="3" xr3:uid="{00000000-0010-0000-0400-000003000000}" name="Column1"/>
    <tableColumn id="4" xr3:uid="{00000000-0010-0000-0400-000004000000}" name="Q2"/>
    <tableColumn id="5" xr3:uid="{00000000-0010-0000-0400-000005000000}" name="Q3"/>
    <tableColumn id="6" xr3:uid="{00000000-0010-0000-0400-000006000000}" name="Q4"/>
    <tableColumn id="7" xr3:uid="{00000000-0010-0000-0400-000007000000}" name="Tot"/>
    <tableColumn id="8" xr3:uid="{00000000-0010-0000-0400-000008000000}" name="Utfall"/>
  </tableColumns>
  <tableStyleInfo name="Centralt-style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D103:E106">
  <tableColumns count="2">
    <tableColumn id="1" xr3:uid="{00000000-0010-0000-3100-000001000000}" name="Utfall"/>
    <tableColumn id="2" xr3:uid="{00000000-0010-0000-3100-000002000000}" name="Kommentar"/>
  </tableColumns>
  <tableStyleInfo name="Moment-style 13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D110:E118">
  <tableColumns count="2">
    <tableColumn id="1" xr3:uid="{00000000-0010-0000-3200-000001000000}" name="Utfall"/>
    <tableColumn id="2" xr3:uid="{00000000-0010-0000-3200-000002000000}" name="Kommentar"/>
  </tableColumns>
  <tableStyleInfo name="Moment-style 14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D39:D42" headerRowCount="0">
  <tableColumns count="1">
    <tableColumn id="1" xr3:uid="{00000000-0010-0000-3300-000001000000}" name="Column1"/>
  </tableColumns>
  <tableStyleInfo name="Moment-style 15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D31:D36" headerRowCount="0">
  <tableColumns count="1">
    <tableColumn id="1" xr3:uid="{00000000-0010-0000-3400-000001000000}" name="Column1"/>
  </tableColumns>
  <tableStyleInfo name="Moment-style 16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B6:D9">
  <tableColumns count="3">
    <tableColumn id="1" xr3:uid="{00000000-0010-0000-3500-000001000000}" name=" Projekt"/>
    <tableColumn id="2" xr3:uid="{00000000-0010-0000-3500-000002000000}" name="Budget"/>
    <tableColumn id="3" xr3:uid="{00000000-0010-0000-3500-000003000000}" name="Utfall"/>
  </tableColumns>
  <tableStyleInfo name="Moment-style 17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B13:E21">
  <tableColumns count="4">
    <tableColumn id="1" xr3:uid="{00000000-0010-0000-3600-000001000000}" name=" Projekt"/>
    <tableColumn id="2" xr3:uid="{00000000-0010-0000-3600-000002000000}" name="Budget"/>
    <tableColumn id="3" xr3:uid="{00000000-0010-0000-3600-000003000000}" name="Utfall"/>
    <tableColumn id="4" xr3:uid="{00000000-0010-0000-3600-000004000000}" name="Kommentar"/>
  </tableColumns>
  <tableStyleInfo name="Moment-style 18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B85:C100" headerRowCount="0">
  <tableColumns count="2">
    <tableColumn id="1" xr3:uid="{00000000-0010-0000-3700-000001000000}" name="Column1"/>
    <tableColumn id="2" xr3:uid="{00000000-0010-0000-3700-000002000000}" name="Column2"/>
  </tableColumns>
  <tableStyleInfo name="Moment-style 19" showFirstColumn="1" showLastColumn="1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8000000}" name="Table_57" displayName="Table_57" ref="D86:E99">
  <tableColumns count="2">
    <tableColumn id="1" xr3:uid="{00000000-0010-0000-3800-000001000000}" name="Utfall" dataDxfId="0"/>
    <tableColumn id="2" xr3:uid="{00000000-0010-0000-3800-000002000000}" name="Kommentar"/>
  </tableColumns>
  <tableStyleInfo name="Moment-style 20" showFirstColumn="1" showLastColumn="1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9000000}" name="Table_58" displayName="Table_58" ref="B121:C126" headerRowCount="0">
  <tableColumns count="2">
    <tableColumn id="1" xr3:uid="{00000000-0010-0000-3900-000001000000}" name="Column1"/>
    <tableColumn id="2" xr3:uid="{00000000-0010-0000-3900-000002000000}" name="Column2"/>
  </tableColumns>
  <tableStyleInfo name="Moment-style 21" showFirstColumn="1" showLastColumn="1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A000000}" name="Table_59" displayName="Table_59" ref="B128:C133" headerRowCount="0">
  <tableColumns count="2">
    <tableColumn id="1" xr3:uid="{00000000-0010-0000-3A00-000001000000}" name="Column1"/>
    <tableColumn id="2" xr3:uid="{00000000-0010-0000-3A00-000002000000}" name="Column2"/>
  </tableColumns>
  <tableStyleInfo name="Moment-style 22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B12:I32">
  <tableColumns count="8">
    <tableColumn id="1" xr3:uid="{00000000-0010-0000-0500-000001000000}" name=" Projekt"/>
    <tableColumn id="2" xr3:uid="{00000000-0010-0000-0500-000002000000}" name="Budget"/>
    <tableColumn id="3" xr3:uid="{00000000-0010-0000-0500-000003000000}" name="Q1"/>
    <tableColumn id="4" xr3:uid="{00000000-0010-0000-0500-000004000000}" name="Q2"/>
    <tableColumn id="5" xr3:uid="{00000000-0010-0000-0500-000005000000}" name="Q3"/>
    <tableColumn id="6" xr3:uid="{00000000-0010-0000-0500-000006000000}" name="Q4"/>
    <tableColumn id="7" xr3:uid="{00000000-0010-0000-0500-000007000000}" name="Tot"/>
    <tableColumn id="8" xr3:uid="{00000000-0010-0000-0500-000008000000}" name="Utfall"/>
  </tableColumns>
  <tableStyleInfo name="Centralt-style 2" showFirstColumn="1" showLastColumn="1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3B000000}" name="Table_60" displayName="Table_60" ref="D30:E30" headerRowCount="0">
  <tableColumns count="2">
    <tableColumn id="1" xr3:uid="{00000000-0010-0000-3B00-000001000000}" name="Column1"/>
    <tableColumn id="2" xr3:uid="{00000000-0010-0000-3B00-000002000000}" name="Column2"/>
  </tableColumns>
  <tableStyleInfo name="Moment-style 2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3C000000}" name="Table_61" displayName="Table_61" ref="B30:C36">
  <tableColumns count="2">
    <tableColumn id="1" xr3:uid="{00000000-0010-0000-3C00-000001000000}" name=" Projekt"/>
    <tableColumn id="2" xr3:uid="{00000000-0010-0000-3C00-000002000000}" name="Budget"/>
  </tableColumns>
  <tableStyleInfo name="Moment-style 24" showFirstColumn="1" showLastColumn="1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3D000000}" name="Table_62" displayName="Table_62" ref="B68:J69" headerRowCount="0">
  <tableColumns count="9">
    <tableColumn id="1" xr3:uid="{00000000-0010-0000-3D00-000001000000}" name="Column1"/>
    <tableColumn id="2" xr3:uid="{00000000-0010-0000-3D00-000002000000}" name="Column2"/>
    <tableColumn id="3" xr3:uid="{00000000-0010-0000-3D00-000003000000}" name="Column3"/>
    <tableColumn id="4" xr3:uid="{00000000-0010-0000-3D00-000004000000}" name="Column4"/>
    <tableColumn id="5" xr3:uid="{00000000-0010-0000-3D00-000005000000}" name="Column5"/>
    <tableColumn id="6" xr3:uid="{00000000-0010-0000-3D00-000006000000}" name="Column6"/>
    <tableColumn id="7" xr3:uid="{00000000-0010-0000-3D00-000007000000}" name="Column7"/>
    <tableColumn id="8" xr3:uid="{00000000-0010-0000-3D00-000008000000}" name="Column8"/>
    <tableColumn id="9" xr3:uid="{00000000-0010-0000-3D00-000009000000}" name="Column9"/>
  </tableColumns>
  <tableStyleInfo name="Jubelspexet-style" showFirstColumn="1" showLastColumn="1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E000000}" name="Table_63" displayName="Table_63" ref="B70:J81" headerRowCount="0">
  <tableColumns count="9">
    <tableColumn id="1" xr3:uid="{00000000-0010-0000-3E00-000001000000}" name="Column1"/>
    <tableColumn id="2" xr3:uid="{00000000-0010-0000-3E00-000002000000}" name="Column2"/>
    <tableColumn id="3" xr3:uid="{00000000-0010-0000-3E00-000003000000}" name="Column3"/>
    <tableColumn id="4" xr3:uid="{00000000-0010-0000-3E00-000004000000}" name="Column4"/>
    <tableColumn id="5" xr3:uid="{00000000-0010-0000-3E00-000005000000}" name="Column5"/>
    <tableColumn id="6" xr3:uid="{00000000-0010-0000-3E00-000006000000}" name="Column6"/>
    <tableColumn id="7" xr3:uid="{00000000-0010-0000-3E00-000007000000}" name="Column7"/>
    <tableColumn id="8" xr3:uid="{00000000-0010-0000-3E00-000008000000}" name="Column8"/>
    <tableColumn id="9" xr3:uid="{00000000-0010-0000-3E00-000009000000}" name="Column9"/>
  </tableColumns>
  <tableStyleInfo name="Jubelspexet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F000000}" name="Table_64" displayName="Table_64" ref="B84:J85" headerRowCount="0">
  <tableColumns count="9">
    <tableColumn id="1" xr3:uid="{00000000-0010-0000-3F00-000001000000}" name="Column1"/>
    <tableColumn id="2" xr3:uid="{00000000-0010-0000-3F00-000002000000}" name="Column2"/>
    <tableColumn id="3" xr3:uid="{00000000-0010-0000-3F00-000003000000}" name="Column3"/>
    <tableColumn id="4" xr3:uid="{00000000-0010-0000-3F00-000004000000}" name="Column4"/>
    <tableColumn id="5" xr3:uid="{00000000-0010-0000-3F00-000005000000}" name="Column5"/>
    <tableColumn id="6" xr3:uid="{00000000-0010-0000-3F00-000006000000}" name="Column6"/>
    <tableColumn id="7" xr3:uid="{00000000-0010-0000-3F00-000007000000}" name="Column7"/>
    <tableColumn id="8" xr3:uid="{00000000-0010-0000-3F00-000008000000}" name="Column8"/>
    <tableColumn id="9" xr3:uid="{00000000-0010-0000-3F00-000009000000}" name="Column9"/>
  </tableColumns>
  <tableStyleInfo name="Jubelspexet-style 3" showFirstColumn="1" showLastColumn="1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40000000}" name="Table_65" displayName="Table_65" ref="B86:J112" headerRowCount="0">
  <tableColumns count="9">
    <tableColumn id="1" xr3:uid="{00000000-0010-0000-4000-000001000000}" name="Column1"/>
    <tableColumn id="2" xr3:uid="{00000000-0010-0000-4000-000002000000}" name="Column2"/>
    <tableColumn id="3" xr3:uid="{00000000-0010-0000-4000-000003000000}" name="Column3"/>
    <tableColumn id="4" xr3:uid="{00000000-0010-0000-4000-000004000000}" name="Column4"/>
    <tableColumn id="5" xr3:uid="{00000000-0010-0000-4000-000005000000}" name="Column5"/>
    <tableColumn id="6" xr3:uid="{00000000-0010-0000-4000-000006000000}" name="Column6"/>
    <tableColumn id="7" xr3:uid="{00000000-0010-0000-4000-000007000000}" name="Column7"/>
    <tableColumn id="8" xr3:uid="{00000000-0010-0000-4000-000008000000}" name="Column8"/>
    <tableColumn id="9" xr3:uid="{00000000-0010-0000-4000-000009000000}" name="Column9"/>
  </tableColumns>
  <tableStyleInfo name="Jubelspexet-style 4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41000000}" name="Table_66" displayName="Table_66" ref="B61:J62" headerRowCount="0">
  <tableColumns count="9">
    <tableColumn id="1" xr3:uid="{00000000-0010-0000-4100-000001000000}" name="Column1"/>
    <tableColumn id="2" xr3:uid="{00000000-0010-0000-4100-000002000000}" name="Column2"/>
    <tableColumn id="3" xr3:uid="{00000000-0010-0000-4100-000003000000}" name="Column3"/>
    <tableColumn id="4" xr3:uid="{00000000-0010-0000-4100-000004000000}" name="Column4"/>
    <tableColumn id="5" xr3:uid="{00000000-0010-0000-4100-000005000000}" name="Column5"/>
    <tableColumn id="6" xr3:uid="{00000000-0010-0000-4100-000006000000}" name="Column6"/>
    <tableColumn id="7" xr3:uid="{00000000-0010-0000-4100-000007000000}" name="Column7"/>
    <tableColumn id="8" xr3:uid="{00000000-0010-0000-4100-000008000000}" name="Column8"/>
    <tableColumn id="9" xr3:uid="{00000000-0010-0000-4100-000009000000}" name="Column9"/>
  </tableColumns>
  <tableStyleInfo name="Jubelspexet-style 5" showFirstColumn="1" showLastColumn="1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42000000}" name="Table_67" displayName="Table_67" ref="B114:J121" headerRowCount="0">
  <tableColumns count="9">
    <tableColumn id="1" xr3:uid="{00000000-0010-0000-4200-000001000000}" name="Column1"/>
    <tableColumn id="2" xr3:uid="{00000000-0010-0000-4200-000002000000}" name="Column2"/>
    <tableColumn id="3" xr3:uid="{00000000-0010-0000-4200-000003000000}" name="Column3"/>
    <tableColumn id="4" xr3:uid="{00000000-0010-0000-4200-000004000000}" name="Column4"/>
    <tableColumn id="5" xr3:uid="{00000000-0010-0000-4200-000005000000}" name="Column5"/>
    <tableColumn id="6" xr3:uid="{00000000-0010-0000-4200-000006000000}" name="Column6"/>
    <tableColumn id="7" xr3:uid="{00000000-0010-0000-4200-000007000000}" name="Column7"/>
    <tableColumn id="8" xr3:uid="{00000000-0010-0000-4200-000008000000}" name="Column8"/>
    <tableColumn id="9" xr3:uid="{00000000-0010-0000-4200-000009000000}" name="Column9"/>
  </tableColumns>
  <tableStyleInfo name="Jubelspexet-style 6" showFirstColumn="1" showLastColumn="1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43000000}" name="Table_68" displayName="Table_68" ref="B63:J65" headerRowCount="0">
  <tableColumns count="9">
    <tableColumn id="1" xr3:uid="{00000000-0010-0000-4300-000001000000}" name="Column1"/>
    <tableColumn id="2" xr3:uid="{00000000-0010-0000-4300-000002000000}" name="Column2"/>
    <tableColumn id="3" xr3:uid="{00000000-0010-0000-4300-000003000000}" name="Column3"/>
    <tableColumn id="4" xr3:uid="{00000000-0010-0000-4300-000004000000}" name="Column4"/>
    <tableColumn id="5" xr3:uid="{00000000-0010-0000-4300-000005000000}" name="Column5"/>
    <tableColumn id="6" xr3:uid="{00000000-0010-0000-4300-000006000000}" name="Column6"/>
    <tableColumn id="7" xr3:uid="{00000000-0010-0000-4300-000007000000}" name="Column7"/>
    <tableColumn id="8" xr3:uid="{00000000-0010-0000-4300-000008000000}" name="Column8"/>
    <tableColumn id="9" xr3:uid="{00000000-0010-0000-4300-000009000000}" name="Column9"/>
  </tableColumns>
  <tableStyleInfo name="Jubelspexet-style 7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44000000}" name="Table_69" displayName="Table_69" ref="B7:D22">
  <tableColumns count="3">
    <tableColumn id="1" xr3:uid="{00000000-0010-0000-4400-000001000000}" name=" Projekt"/>
    <tableColumn id="2" xr3:uid="{00000000-0010-0000-4400-000002000000}" name="Budget"/>
    <tableColumn id="3" xr3:uid="{00000000-0010-0000-4400-000003000000}" name="Utfall"/>
  </tableColumns>
  <tableStyleInfo name="Jubelspexet-style 8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B11:I21">
  <tableColumns count="8">
    <tableColumn id="1" xr3:uid="{00000000-0010-0000-0600-000001000000}" name=" Projekt"/>
    <tableColumn id="2" xr3:uid="{00000000-0010-0000-0600-000002000000}" name="Budget"/>
    <tableColumn id="3" xr3:uid="{00000000-0010-0000-0600-000003000000}" name="Q1"/>
    <tableColumn id="4" xr3:uid="{00000000-0010-0000-0600-000004000000}" name="Q2"/>
    <tableColumn id="5" xr3:uid="{00000000-0010-0000-0600-000005000000}" name="Q3"/>
    <tableColumn id="6" xr3:uid="{00000000-0010-0000-0600-000006000000}" name="Q4"/>
    <tableColumn id="7" xr3:uid="{00000000-0010-0000-0600-000007000000}" name="Tot"/>
    <tableColumn id="8" xr3:uid="{00000000-0010-0000-0600-000008000000}" name="Utfall"/>
  </tableColumns>
  <tableStyleInfo name="Bussnämnden-style" showFirstColumn="1" showLastColumn="1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45000000}" name="Table_70" displayName="Table_70" ref="A51:F52" headerRowCount="0">
  <tableColumns count="6">
    <tableColumn id="1" xr3:uid="{00000000-0010-0000-4500-000001000000}" name="Column1"/>
    <tableColumn id="2" xr3:uid="{00000000-0010-0000-4500-000002000000}" name="Column2"/>
    <tableColumn id="3" xr3:uid="{00000000-0010-0000-4500-000003000000}" name="Column3"/>
    <tableColumn id="4" xr3:uid="{00000000-0010-0000-4500-000004000000}" name="Column4"/>
    <tableColumn id="5" xr3:uid="{00000000-0010-0000-4500-000005000000}" name="Column5"/>
    <tableColumn id="6" xr3:uid="{00000000-0010-0000-4500-000006000000}" name="Column6"/>
  </tableColumns>
  <tableStyleInfo name="Jubelspexet-style 9" showFirstColumn="1" showLastColumn="1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46000000}" name="Table_71" displayName="Table_71" ref="A53:F58" headerRowCount="0">
  <tableColumns count="6">
    <tableColumn id="1" xr3:uid="{00000000-0010-0000-4600-000001000000}" name="Column1"/>
    <tableColumn id="2" xr3:uid="{00000000-0010-0000-4600-000002000000}" name="Column2"/>
    <tableColumn id="3" xr3:uid="{00000000-0010-0000-4600-000003000000}" name="Column3"/>
    <tableColumn id="4" xr3:uid="{00000000-0010-0000-4600-000004000000}" name="Column4"/>
    <tableColumn id="5" xr3:uid="{00000000-0010-0000-4600-000005000000}" name="Column5"/>
    <tableColumn id="6" xr3:uid="{00000000-0010-0000-4600-000006000000}" name="Column6"/>
  </tableColumns>
  <tableStyleInfo name="Jubelspexet-style 10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47000000}" name="Table_72" displayName="Table_72" ref="B26:D41">
  <tableColumns count="3">
    <tableColumn id="1" xr3:uid="{00000000-0010-0000-4700-000001000000}" name=" Projekt"/>
    <tableColumn id="2" xr3:uid="{00000000-0010-0000-4700-000002000000}" name="Budget"/>
    <tableColumn id="3" xr3:uid="{00000000-0010-0000-4700-000003000000}" name="Utfall"/>
  </tableColumns>
  <tableStyleInfo name="Jubelspexet-style 11" showFirstColumn="1" showLastColumn="1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00000000-000C-0000-FFFF-FFFF9A000000}" name="Table_155" displayName="Table_155" ref="B103:M106" headerRowCount="0">
  <tableColumns count="12">
    <tableColumn id="1" xr3:uid="{00000000-0010-0000-9A00-000001000000}" name="Column1"/>
    <tableColumn id="2" xr3:uid="{00000000-0010-0000-9A00-000002000000}" name="Column2"/>
    <tableColumn id="3" xr3:uid="{00000000-0010-0000-9A00-000003000000}" name="Column3"/>
    <tableColumn id="4" xr3:uid="{00000000-0010-0000-9A00-000004000000}" name="Column4"/>
    <tableColumn id="5" xr3:uid="{00000000-0010-0000-9A00-000005000000}" name="Column5"/>
    <tableColumn id="6" xr3:uid="{00000000-0010-0000-9A00-000006000000}" name="Column6"/>
    <tableColumn id="7" xr3:uid="{00000000-0010-0000-9A00-000007000000}" name="Column7"/>
    <tableColumn id="8" xr3:uid="{00000000-0010-0000-9A00-000008000000}" name="Column8"/>
    <tableColumn id="9" xr3:uid="{00000000-0010-0000-9A00-000009000000}" name="Column9"/>
    <tableColumn id="10" xr3:uid="{00000000-0010-0000-9A00-00000A000000}" name="Column10"/>
    <tableColumn id="11" xr3:uid="{00000000-0010-0000-9A00-00000B000000}" name="Column11"/>
    <tableColumn id="12" xr3:uid="{00000000-0010-0000-9A00-00000C000000}" name="Column12"/>
  </tableColumns>
  <tableStyleInfo name="kladdddd phö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00000000-000C-0000-FFFF-FFFF9B000000}" name="Table_156" displayName="Table_156" ref="B96:M99" headerRowCount="0">
  <tableColumns count="12">
    <tableColumn id="1" xr3:uid="{00000000-0010-0000-9B00-000001000000}" name="Column1"/>
    <tableColumn id="2" xr3:uid="{00000000-0010-0000-9B00-000002000000}" name="Column2"/>
    <tableColumn id="3" xr3:uid="{00000000-0010-0000-9B00-000003000000}" name="Column3"/>
    <tableColumn id="4" xr3:uid="{00000000-0010-0000-9B00-000004000000}" name="Column4"/>
    <tableColumn id="5" xr3:uid="{00000000-0010-0000-9B00-000005000000}" name="Column5"/>
    <tableColumn id="6" xr3:uid="{00000000-0010-0000-9B00-000006000000}" name="Column6"/>
    <tableColumn id="7" xr3:uid="{00000000-0010-0000-9B00-000007000000}" name="Column7"/>
    <tableColumn id="8" xr3:uid="{00000000-0010-0000-9B00-000008000000}" name="Column8"/>
    <tableColumn id="9" xr3:uid="{00000000-0010-0000-9B00-000009000000}" name="Column9"/>
    <tableColumn id="10" xr3:uid="{00000000-0010-0000-9B00-00000A000000}" name="Column10"/>
    <tableColumn id="11" xr3:uid="{00000000-0010-0000-9B00-00000B000000}" name="Column11"/>
    <tableColumn id="12" xr3:uid="{00000000-0010-0000-9B00-00000C000000}" name="Column12"/>
  </tableColumns>
  <tableStyleInfo name="kladdddd phös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00000000-000C-0000-FFFF-FFFF9C000000}" name="Table_157" displayName="Table_157" ref="B14:M31">
  <tableColumns count="12">
    <tableColumn id="1" xr3:uid="{00000000-0010-0000-9C00-000001000000}" name=" Projekt"/>
    <tableColumn id="2" xr3:uid="{00000000-0010-0000-9C00-000002000000}" name="Budget"/>
    <tableColumn id="3" xr3:uid="{00000000-0010-0000-9C00-000003000000}" name="Q1"/>
    <tableColumn id="4" xr3:uid="{00000000-0010-0000-9C00-000004000000}" name="Q2"/>
    <tableColumn id="5" xr3:uid="{00000000-0010-0000-9C00-000005000000}" name="Q3"/>
    <tableColumn id="6" xr3:uid="{00000000-0010-0000-9C00-000006000000}" name="Q4"/>
    <tableColumn id="7" xr3:uid="{00000000-0010-0000-9C00-000007000000}" name="Tot"/>
    <tableColumn id="8" xr3:uid="{00000000-0010-0000-9C00-000008000000}" name="Q1 "/>
    <tableColumn id="9" xr3:uid="{00000000-0010-0000-9C00-000009000000}" name="Q2 "/>
    <tableColumn id="10" xr3:uid="{00000000-0010-0000-9C00-00000A000000}" name="Q3 "/>
    <tableColumn id="11" xr3:uid="{00000000-0010-0000-9C00-00000B000000}" name="Q4 "/>
    <tableColumn id="12" xr3:uid="{00000000-0010-0000-9C00-00000C000000}" name="Totalt"/>
  </tableColumns>
  <tableStyleInfo name="kladdddd phös-style 3" showFirstColumn="1" showLastColumn="1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00000000-000C-0000-FFFF-FFFF9D000000}" name="Table_158" displayName="Table_158" ref="B4:M10">
  <tableColumns count="12">
    <tableColumn id="1" xr3:uid="{00000000-0010-0000-9D00-000001000000}" name=" Projekt"/>
    <tableColumn id="2" xr3:uid="{00000000-0010-0000-9D00-000002000000}" name="Budget"/>
    <tableColumn id="3" xr3:uid="{00000000-0010-0000-9D00-000003000000}" name="Q1"/>
    <tableColumn id="4" xr3:uid="{00000000-0010-0000-9D00-000004000000}" name="Q2"/>
    <tableColumn id="5" xr3:uid="{00000000-0010-0000-9D00-000005000000}" name="Q3"/>
    <tableColumn id="6" xr3:uid="{00000000-0010-0000-9D00-000006000000}" name="Q4"/>
    <tableColumn id="7" xr3:uid="{00000000-0010-0000-9D00-000007000000}" name="Tot"/>
    <tableColumn id="8" xr3:uid="{00000000-0010-0000-9D00-000008000000}" name=" Q1 "/>
    <tableColumn id="9" xr3:uid="{00000000-0010-0000-9D00-000009000000}" name="Q2 "/>
    <tableColumn id="10" xr3:uid="{00000000-0010-0000-9D00-00000A000000}" name="Q3 "/>
    <tableColumn id="11" xr3:uid="{00000000-0010-0000-9D00-00000B000000}" name="Q4 "/>
    <tableColumn id="12" xr3:uid="{00000000-0010-0000-9D00-00000C000000}" name="Totalt"/>
  </tableColumns>
  <tableStyleInfo name="kladdddd phös-style 4" showFirstColumn="1" showLastColumn="1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00000000-000C-0000-FFFF-FFFF9E000000}" name="Table_159" displayName="Table_159" ref="B126:M142" headerRowCount="0">
  <tableColumns count="12">
    <tableColumn id="1" xr3:uid="{00000000-0010-0000-9E00-000001000000}" name="Column1"/>
    <tableColumn id="2" xr3:uid="{00000000-0010-0000-9E00-000002000000}" name="Column2"/>
    <tableColumn id="3" xr3:uid="{00000000-0010-0000-9E00-000003000000}" name="Column3"/>
    <tableColumn id="4" xr3:uid="{00000000-0010-0000-9E00-000004000000}" name="Column4"/>
    <tableColumn id="5" xr3:uid="{00000000-0010-0000-9E00-000005000000}" name="Column5"/>
    <tableColumn id="6" xr3:uid="{00000000-0010-0000-9E00-000006000000}" name="Column6"/>
    <tableColumn id="7" xr3:uid="{00000000-0010-0000-9E00-000007000000}" name="Column7"/>
    <tableColumn id="8" xr3:uid="{00000000-0010-0000-9E00-000008000000}" name="Column8"/>
    <tableColumn id="9" xr3:uid="{00000000-0010-0000-9E00-000009000000}" name="Column9"/>
    <tableColumn id="10" xr3:uid="{00000000-0010-0000-9E00-00000A000000}" name="Column10"/>
    <tableColumn id="11" xr3:uid="{00000000-0010-0000-9E00-00000B000000}" name="Column11"/>
    <tableColumn id="12" xr3:uid="{00000000-0010-0000-9E00-00000C000000}" name="Column12"/>
  </tableColumns>
  <tableStyleInfo name="kladdddd phös-style 5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00000000-000C-0000-FFFF-FFFF9F000000}" name="Table_160" displayName="Table_160" ref="B158:H165" headerRowCount="0">
  <tableColumns count="7">
    <tableColumn id="1" xr3:uid="{00000000-0010-0000-9F00-000001000000}" name="Column1"/>
    <tableColumn id="2" xr3:uid="{00000000-0010-0000-9F00-000002000000}" name="Column2"/>
    <tableColumn id="3" xr3:uid="{00000000-0010-0000-9F00-000003000000}" name="Column3"/>
    <tableColumn id="4" xr3:uid="{00000000-0010-0000-9F00-000004000000}" name="Column4"/>
    <tableColumn id="5" xr3:uid="{00000000-0010-0000-9F00-000005000000}" name="Column5"/>
    <tableColumn id="6" xr3:uid="{00000000-0010-0000-9F00-000006000000}" name="Column6"/>
    <tableColumn id="7" xr3:uid="{00000000-0010-0000-9F00-000007000000}" name="Column7"/>
  </tableColumns>
  <tableStyleInfo name="kladdddd phös-style 6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00000000-000C-0000-FFFF-FFFFA0000000}" name="Table_161" displayName="Table_161" ref="B117:M122" headerRowCount="0">
  <tableColumns count="12">
    <tableColumn id="1" xr3:uid="{00000000-0010-0000-A000-000001000000}" name="Column1"/>
    <tableColumn id="2" xr3:uid="{00000000-0010-0000-A000-000002000000}" name="Column2"/>
    <tableColumn id="3" xr3:uid="{00000000-0010-0000-A000-000003000000}" name="Column3"/>
    <tableColumn id="4" xr3:uid="{00000000-0010-0000-A000-000004000000}" name="Column4"/>
    <tableColumn id="5" xr3:uid="{00000000-0010-0000-A000-000005000000}" name="Column5"/>
    <tableColumn id="6" xr3:uid="{00000000-0010-0000-A000-000006000000}" name="Column6"/>
    <tableColumn id="7" xr3:uid="{00000000-0010-0000-A000-000007000000}" name="Column7"/>
    <tableColumn id="8" xr3:uid="{00000000-0010-0000-A000-000008000000}" name="Column8"/>
    <tableColumn id="9" xr3:uid="{00000000-0010-0000-A000-000009000000}" name="Column9"/>
    <tableColumn id="10" xr3:uid="{00000000-0010-0000-A000-00000A000000}" name="Column10"/>
    <tableColumn id="11" xr3:uid="{00000000-0010-0000-A000-00000B000000}" name="Column11"/>
    <tableColumn id="12" xr3:uid="{00000000-0010-0000-A000-00000C000000}" name="Column12"/>
  </tableColumns>
  <tableStyleInfo name="kladdddd phös-style 7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B6:I7" dataDxfId="76">
  <tableColumns count="8">
    <tableColumn id="1" xr3:uid="{00000000-0010-0000-0700-000001000000}" name=" Projekt" dataDxfId="75"/>
    <tableColumn id="2" xr3:uid="{00000000-0010-0000-0700-000002000000}" name="Budget" dataDxfId="74"/>
    <tableColumn id="3" xr3:uid="{00000000-0010-0000-0700-000003000000}" name="Q1" dataDxfId="73"/>
    <tableColumn id="4" xr3:uid="{00000000-0010-0000-0700-000004000000}" name="Q2" dataDxfId="72"/>
    <tableColumn id="5" xr3:uid="{00000000-0010-0000-0700-000005000000}" name="Q3" dataDxfId="71"/>
    <tableColumn id="6" xr3:uid="{00000000-0010-0000-0700-000006000000}" name="Q4" dataDxfId="70"/>
    <tableColumn id="7" xr3:uid="{00000000-0010-0000-0700-000007000000}" name="Tot" dataDxfId="69"/>
    <tableColumn id="8" xr3:uid="{00000000-0010-0000-0700-000008000000}" name="Utfall" dataDxfId="68"/>
  </tableColumns>
  <tableStyleInfo name="Bussnämnden-style 2" showFirstColumn="1" showLastColumn="1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00000000-000C-0000-FFFF-FFFFA1000000}" name="Table_162" displayName="Table_162" ref="B110:M113" headerRowCount="0">
  <tableColumns count="12">
    <tableColumn id="1" xr3:uid="{00000000-0010-0000-A100-000001000000}" name="Column1"/>
    <tableColumn id="2" xr3:uid="{00000000-0010-0000-A100-000002000000}" name="Column2"/>
    <tableColumn id="3" xr3:uid="{00000000-0010-0000-A100-000003000000}" name="Column3"/>
    <tableColumn id="4" xr3:uid="{00000000-0010-0000-A100-000004000000}" name="Column4"/>
    <tableColumn id="5" xr3:uid="{00000000-0010-0000-A100-000005000000}" name="Column5"/>
    <tableColumn id="6" xr3:uid="{00000000-0010-0000-A100-000006000000}" name="Column6"/>
    <tableColumn id="7" xr3:uid="{00000000-0010-0000-A100-000007000000}" name="Column7"/>
    <tableColumn id="8" xr3:uid="{00000000-0010-0000-A100-000008000000}" name="Column8"/>
    <tableColumn id="9" xr3:uid="{00000000-0010-0000-A100-000009000000}" name="Column9"/>
    <tableColumn id="10" xr3:uid="{00000000-0010-0000-A100-00000A000000}" name="Column10"/>
    <tableColumn id="11" xr3:uid="{00000000-0010-0000-A100-00000B000000}" name="Column11"/>
    <tableColumn id="12" xr3:uid="{00000000-0010-0000-A100-00000C000000}" name="Column12"/>
  </tableColumns>
  <tableStyleInfo name="kladdddd phös-style 8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00000000-000C-0000-FFFF-FFFFA2000000}" name="Table_163" displayName="Table_163" ref="B41:M49" headerRowCount="0">
  <tableColumns count="12">
    <tableColumn id="1" xr3:uid="{00000000-0010-0000-A200-000001000000}" name="Column1"/>
    <tableColumn id="2" xr3:uid="{00000000-0010-0000-A200-000002000000}" name="Column2"/>
    <tableColumn id="3" xr3:uid="{00000000-0010-0000-A200-000003000000}" name="Column3"/>
    <tableColumn id="4" xr3:uid="{00000000-0010-0000-A200-000004000000}" name="Column4"/>
    <tableColumn id="5" xr3:uid="{00000000-0010-0000-A200-000005000000}" name="Column5"/>
    <tableColumn id="6" xr3:uid="{00000000-0010-0000-A200-000006000000}" name="Column6"/>
    <tableColumn id="7" xr3:uid="{00000000-0010-0000-A200-000007000000}" name="Column7"/>
    <tableColumn id="8" xr3:uid="{00000000-0010-0000-A200-000008000000}" name="Column8"/>
    <tableColumn id="9" xr3:uid="{00000000-0010-0000-A200-000009000000}" name="Column9"/>
    <tableColumn id="10" xr3:uid="{00000000-0010-0000-A200-00000A000000}" name="Column10"/>
    <tableColumn id="11" xr3:uid="{00000000-0010-0000-A200-00000B000000}" name="Column11"/>
    <tableColumn id="12" xr3:uid="{00000000-0010-0000-A200-00000C000000}" name="Column12"/>
  </tableColumns>
  <tableStyleInfo name="kladdddd phös-style 9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00000000-000C-0000-FFFF-FFFFA3000000}" name="Table_164" displayName="Table_164" ref="B74:M77" headerRowCount="0">
  <tableColumns count="12">
    <tableColumn id="1" xr3:uid="{00000000-0010-0000-A300-000001000000}" name="Column1"/>
    <tableColumn id="2" xr3:uid="{00000000-0010-0000-A300-000002000000}" name="Column2"/>
    <tableColumn id="3" xr3:uid="{00000000-0010-0000-A300-000003000000}" name="Column3"/>
    <tableColumn id="4" xr3:uid="{00000000-0010-0000-A300-000004000000}" name="Column4"/>
    <tableColumn id="5" xr3:uid="{00000000-0010-0000-A300-000005000000}" name="Column5"/>
    <tableColumn id="6" xr3:uid="{00000000-0010-0000-A300-000006000000}" name="Column6"/>
    <tableColumn id="7" xr3:uid="{00000000-0010-0000-A300-000007000000}" name="Column7"/>
    <tableColumn id="8" xr3:uid="{00000000-0010-0000-A300-000008000000}" name="Column8"/>
    <tableColumn id="9" xr3:uid="{00000000-0010-0000-A300-000009000000}" name="Column9"/>
    <tableColumn id="10" xr3:uid="{00000000-0010-0000-A300-00000A000000}" name="Column10"/>
    <tableColumn id="11" xr3:uid="{00000000-0010-0000-A300-00000B000000}" name="Column11"/>
    <tableColumn id="12" xr3:uid="{00000000-0010-0000-A300-00000C000000}" name="Column12"/>
  </tableColumns>
  <tableStyleInfo name="kladdddd phös-style 10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00000000-000C-0000-FFFF-FFFFA4000000}" name="Table_165" displayName="Table_165" ref="B88:M92" headerRowCount="0">
  <tableColumns count="12">
    <tableColumn id="1" xr3:uid="{00000000-0010-0000-A400-000001000000}" name="Column1"/>
    <tableColumn id="2" xr3:uid="{00000000-0010-0000-A400-000002000000}" name="Column2"/>
    <tableColumn id="3" xr3:uid="{00000000-0010-0000-A400-000003000000}" name="Column3"/>
    <tableColumn id="4" xr3:uid="{00000000-0010-0000-A400-000004000000}" name="Column4"/>
    <tableColumn id="5" xr3:uid="{00000000-0010-0000-A400-000005000000}" name="Column5"/>
    <tableColumn id="6" xr3:uid="{00000000-0010-0000-A400-000006000000}" name="Column6"/>
    <tableColumn id="7" xr3:uid="{00000000-0010-0000-A400-000007000000}" name="Column7"/>
    <tableColumn id="8" xr3:uid="{00000000-0010-0000-A400-000008000000}" name="Column8"/>
    <tableColumn id="9" xr3:uid="{00000000-0010-0000-A400-000009000000}" name="Column9"/>
    <tableColumn id="10" xr3:uid="{00000000-0010-0000-A400-00000A000000}" name="Column10"/>
    <tableColumn id="11" xr3:uid="{00000000-0010-0000-A400-00000B000000}" name="Column11"/>
    <tableColumn id="12" xr3:uid="{00000000-0010-0000-A400-00000C000000}" name="Column12"/>
  </tableColumns>
  <tableStyleInfo name="kladdddd phös-style 11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00000000-000C-0000-FFFF-FFFFA5000000}" name="Table_166" displayName="Table_166" ref="B81:M84" headerRowCount="0">
  <tableColumns count="12">
    <tableColumn id="1" xr3:uid="{00000000-0010-0000-A500-000001000000}" name="Column1"/>
    <tableColumn id="2" xr3:uid="{00000000-0010-0000-A500-000002000000}" name="Column2"/>
    <tableColumn id="3" xr3:uid="{00000000-0010-0000-A500-000003000000}" name="Column3"/>
    <tableColumn id="4" xr3:uid="{00000000-0010-0000-A500-000004000000}" name="Column4"/>
    <tableColumn id="5" xr3:uid="{00000000-0010-0000-A500-000005000000}" name="Column5"/>
    <tableColumn id="6" xr3:uid="{00000000-0010-0000-A500-000006000000}" name="Column6"/>
    <tableColumn id="7" xr3:uid="{00000000-0010-0000-A500-000007000000}" name="Column7"/>
    <tableColumn id="8" xr3:uid="{00000000-0010-0000-A500-000008000000}" name="Column8"/>
    <tableColumn id="9" xr3:uid="{00000000-0010-0000-A500-000009000000}" name="Column9"/>
    <tableColumn id="10" xr3:uid="{00000000-0010-0000-A500-00000A000000}" name="Column10"/>
    <tableColumn id="11" xr3:uid="{00000000-0010-0000-A500-00000B000000}" name="Column11"/>
    <tableColumn id="12" xr3:uid="{00000000-0010-0000-A500-00000C000000}" name="Column12"/>
  </tableColumns>
  <tableStyleInfo name="kladdddd phös-style 1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00000000-000C-0000-FFFF-FFFFA6000000}" name="Table_167" displayName="Table_167" ref="B53:M56" headerRowCount="0">
  <tableColumns count="12">
    <tableColumn id="1" xr3:uid="{00000000-0010-0000-A600-000001000000}" name="Column1"/>
    <tableColumn id="2" xr3:uid="{00000000-0010-0000-A600-000002000000}" name="Column2"/>
    <tableColumn id="3" xr3:uid="{00000000-0010-0000-A600-000003000000}" name="Column3"/>
    <tableColumn id="4" xr3:uid="{00000000-0010-0000-A600-000004000000}" name="Column4"/>
    <tableColumn id="5" xr3:uid="{00000000-0010-0000-A600-000005000000}" name="Column5"/>
    <tableColumn id="6" xr3:uid="{00000000-0010-0000-A600-000006000000}" name="Column6"/>
    <tableColumn id="7" xr3:uid="{00000000-0010-0000-A600-000007000000}" name="Column7"/>
    <tableColumn id="8" xr3:uid="{00000000-0010-0000-A600-000008000000}" name="Column8"/>
    <tableColumn id="9" xr3:uid="{00000000-0010-0000-A600-000009000000}" name="Column9"/>
    <tableColumn id="10" xr3:uid="{00000000-0010-0000-A600-00000A000000}" name="Column10"/>
    <tableColumn id="11" xr3:uid="{00000000-0010-0000-A600-00000B000000}" name="Column11"/>
    <tableColumn id="12" xr3:uid="{00000000-0010-0000-A600-00000C000000}" name="Column12"/>
  </tableColumns>
  <tableStyleInfo name="kladdddd phös-style 1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00000000-000C-0000-FFFF-FFFFA7000000}" name="Table_168" displayName="Table_168" ref="B67:M70" headerRowCount="0">
  <tableColumns count="12">
    <tableColumn id="1" xr3:uid="{00000000-0010-0000-A700-000001000000}" name="Column1"/>
    <tableColumn id="2" xr3:uid="{00000000-0010-0000-A700-000002000000}" name="Column2"/>
    <tableColumn id="3" xr3:uid="{00000000-0010-0000-A700-000003000000}" name="Column3"/>
    <tableColumn id="4" xr3:uid="{00000000-0010-0000-A700-000004000000}" name="Column4"/>
    <tableColumn id="5" xr3:uid="{00000000-0010-0000-A700-000005000000}" name="Column5"/>
    <tableColumn id="6" xr3:uid="{00000000-0010-0000-A700-000006000000}" name="Column6"/>
    <tableColumn id="7" xr3:uid="{00000000-0010-0000-A700-000007000000}" name="Column7"/>
    <tableColumn id="8" xr3:uid="{00000000-0010-0000-A700-000008000000}" name="Column8"/>
    <tableColumn id="9" xr3:uid="{00000000-0010-0000-A700-000009000000}" name="Column9"/>
    <tableColumn id="10" xr3:uid="{00000000-0010-0000-A700-00000A000000}" name="Column10"/>
    <tableColumn id="11" xr3:uid="{00000000-0010-0000-A700-00000B000000}" name="Column11"/>
    <tableColumn id="12" xr3:uid="{00000000-0010-0000-A700-00000C000000}" name="Column12"/>
  </tableColumns>
  <tableStyleInfo name="kladdddd phös-style 14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00000000-000C-0000-FFFF-FFFFA8000000}" name="Table_169" displayName="Table_169" ref="B60:M63" headerRowCount="0">
  <tableColumns count="12">
    <tableColumn id="1" xr3:uid="{00000000-0010-0000-A800-000001000000}" name="Column1"/>
    <tableColumn id="2" xr3:uid="{00000000-0010-0000-A800-000002000000}" name="Column2"/>
    <tableColumn id="3" xr3:uid="{00000000-0010-0000-A800-000003000000}" name="Column3"/>
    <tableColumn id="4" xr3:uid="{00000000-0010-0000-A800-000004000000}" name="Column4"/>
    <tableColumn id="5" xr3:uid="{00000000-0010-0000-A800-000005000000}" name="Column5"/>
    <tableColumn id="6" xr3:uid="{00000000-0010-0000-A800-000006000000}" name="Column6"/>
    <tableColumn id="7" xr3:uid="{00000000-0010-0000-A800-000007000000}" name="Column7"/>
    <tableColumn id="8" xr3:uid="{00000000-0010-0000-A800-000008000000}" name="Column8"/>
    <tableColumn id="9" xr3:uid="{00000000-0010-0000-A800-000009000000}" name="Column9"/>
    <tableColumn id="10" xr3:uid="{00000000-0010-0000-A800-00000A000000}" name="Column10"/>
    <tableColumn id="11" xr3:uid="{00000000-0010-0000-A800-00000B000000}" name="Column11"/>
    <tableColumn id="12" xr3:uid="{00000000-0010-0000-A800-00000C000000}" name="Column12"/>
  </tableColumns>
  <tableStyleInfo name="kladdddd phös-style 15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B6:I9">
  <tableColumns count="8">
    <tableColumn id="1" xr3:uid="{00000000-0010-0000-0800-000001000000}" name=" Projekt"/>
    <tableColumn id="2" xr3:uid="{00000000-0010-0000-0800-000002000000}" name="Budget"/>
    <tableColumn id="3" xr3:uid="{00000000-0010-0000-0800-000003000000}" name="Q1"/>
    <tableColumn id="4" xr3:uid="{00000000-0010-0000-0800-000004000000}" name="Q2"/>
    <tableColumn id="5" xr3:uid="{00000000-0010-0000-0800-000005000000}" name="Q3"/>
    <tableColumn id="6" xr3:uid="{00000000-0010-0000-0800-000006000000}" name="Q4"/>
    <tableColumn id="7" xr3:uid="{00000000-0010-0000-0800-000007000000}" name="Tot"/>
    <tableColumn id="8" xr3:uid="{00000000-0010-0000-0800-000008000000}" name="Utfall"/>
  </tableColumns>
  <tableStyleInfo name="Festgruppen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4.xml"/><Relationship Id="rId13" Type="http://schemas.openxmlformats.org/officeDocument/2006/relationships/table" Target="../tables/table49.xml"/><Relationship Id="rId18" Type="http://schemas.openxmlformats.org/officeDocument/2006/relationships/table" Target="../tables/table54.xml"/><Relationship Id="rId3" Type="http://schemas.openxmlformats.org/officeDocument/2006/relationships/table" Target="../tables/table39.xml"/><Relationship Id="rId21" Type="http://schemas.openxmlformats.org/officeDocument/2006/relationships/table" Target="../tables/table57.xml"/><Relationship Id="rId7" Type="http://schemas.openxmlformats.org/officeDocument/2006/relationships/table" Target="../tables/table43.xml"/><Relationship Id="rId12" Type="http://schemas.openxmlformats.org/officeDocument/2006/relationships/table" Target="../tables/table48.xml"/><Relationship Id="rId17" Type="http://schemas.openxmlformats.org/officeDocument/2006/relationships/table" Target="../tables/table53.xml"/><Relationship Id="rId25" Type="http://schemas.openxmlformats.org/officeDocument/2006/relationships/table" Target="../tables/table61.xml"/><Relationship Id="rId2" Type="http://schemas.openxmlformats.org/officeDocument/2006/relationships/table" Target="../tables/table38.xml"/><Relationship Id="rId16" Type="http://schemas.openxmlformats.org/officeDocument/2006/relationships/table" Target="../tables/table52.xml"/><Relationship Id="rId20" Type="http://schemas.openxmlformats.org/officeDocument/2006/relationships/table" Target="../tables/table56.xml"/><Relationship Id="rId1" Type="http://schemas.openxmlformats.org/officeDocument/2006/relationships/printerSettings" Target="../printerSettings/printerSettings19.bin"/><Relationship Id="rId6" Type="http://schemas.openxmlformats.org/officeDocument/2006/relationships/table" Target="../tables/table42.xml"/><Relationship Id="rId11" Type="http://schemas.openxmlformats.org/officeDocument/2006/relationships/table" Target="../tables/table47.xml"/><Relationship Id="rId24" Type="http://schemas.openxmlformats.org/officeDocument/2006/relationships/table" Target="../tables/table60.xml"/><Relationship Id="rId5" Type="http://schemas.openxmlformats.org/officeDocument/2006/relationships/table" Target="../tables/table41.xml"/><Relationship Id="rId15" Type="http://schemas.openxmlformats.org/officeDocument/2006/relationships/table" Target="../tables/table51.xml"/><Relationship Id="rId23" Type="http://schemas.openxmlformats.org/officeDocument/2006/relationships/table" Target="../tables/table59.xml"/><Relationship Id="rId10" Type="http://schemas.openxmlformats.org/officeDocument/2006/relationships/table" Target="../tables/table46.xml"/><Relationship Id="rId19" Type="http://schemas.openxmlformats.org/officeDocument/2006/relationships/table" Target="../tables/table55.xml"/><Relationship Id="rId4" Type="http://schemas.openxmlformats.org/officeDocument/2006/relationships/table" Target="../tables/table40.xml"/><Relationship Id="rId9" Type="http://schemas.openxmlformats.org/officeDocument/2006/relationships/table" Target="../tables/table45.xml"/><Relationship Id="rId14" Type="http://schemas.openxmlformats.org/officeDocument/2006/relationships/table" Target="../tables/table50.xml"/><Relationship Id="rId22" Type="http://schemas.openxmlformats.org/officeDocument/2006/relationships/table" Target="../tables/table5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8.xml"/><Relationship Id="rId3" Type="http://schemas.openxmlformats.org/officeDocument/2006/relationships/table" Target="../tables/table63.xml"/><Relationship Id="rId7" Type="http://schemas.openxmlformats.org/officeDocument/2006/relationships/table" Target="../tables/table67.xml"/><Relationship Id="rId12" Type="http://schemas.openxmlformats.org/officeDocument/2006/relationships/table" Target="../tables/table72.xml"/><Relationship Id="rId2" Type="http://schemas.openxmlformats.org/officeDocument/2006/relationships/table" Target="../tables/table62.xml"/><Relationship Id="rId1" Type="http://schemas.openxmlformats.org/officeDocument/2006/relationships/printerSettings" Target="../printerSettings/printerSettings20.bin"/><Relationship Id="rId6" Type="http://schemas.openxmlformats.org/officeDocument/2006/relationships/table" Target="../tables/table66.xml"/><Relationship Id="rId11" Type="http://schemas.openxmlformats.org/officeDocument/2006/relationships/table" Target="../tables/table71.xml"/><Relationship Id="rId5" Type="http://schemas.openxmlformats.org/officeDocument/2006/relationships/table" Target="../tables/table65.xml"/><Relationship Id="rId10" Type="http://schemas.openxmlformats.org/officeDocument/2006/relationships/table" Target="../tables/table70.xml"/><Relationship Id="rId4" Type="http://schemas.openxmlformats.org/officeDocument/2006/relationships/table" Target="../tables/table64.xml"/><Relationship Id="rId9" Type="http://schemas.openxmlformats.org/officeDocument/2006/relationships/table" Target="../tables/table69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0.xml"/><Relationship Id="rId13" Type="http://schemas.openxmlformats.org/officeDocument/2006/relationships/table" Target="../tables/table85.xml"/><Relationship Id="rId3" Type="http://schemas.openxmlformats.org/officeDocument/2006/relationships/table" Target="../tables/table75.xml"/><Relationship Id="rId7" Type="http://schemas.openxmlformats.org/officeDocument/2006/relationships/table" Target="../tables/table79.xml"/><Relationship Id="rId12" Type="http://schemas.openxmlformats.org/officeDocument/2006/relationships/table" Target="../tables/table84.xml"/><Relationship Id="rId2" Type="http://schemas.openxmlformats.org/officeDocument/2006/relationships/table" Target="../tables/table74.xml"/><Relationship Id="rId1" Type="http://schemas.openxmlformats.org/officeDocument/2006/relationships/table" Target="../tables/table73.xml"/><Relationship Id="rId6" Type="http://schemas.openxmlformats.org/officeDocument/2006/relationships/table" Target="../tables/table78.xml"/><Relationship Id="rId11" Type="http://schemas.openxmlformats.org/officeDocument/2006/relationships/table" Target="../tables/table83.xml"/><Relationship Id="rId5" Type="http://schemas.openxmlformats.org/officeDocument/2006/relationships/table" Target="../tables/table77.xml"/><Relationship Id="rId15" Type="http://schemas.openxmlformats.org/officeDocument/2006/relationships/table" Target="../tables/table87.xml"/><Relationship Id="rId10" Type="http://schemas.openxmlformats.org/officeDocument/2006/relationships/table" Target="../tables/table82.xml"/><Relationship Id="rId4" Type="http://schemas.openxmlformats.org/officeDocument/2006/relationships/table" Target="../tables/table76.xml"/><Relationship Id="rId9" Type="http://schemas.openxmlformats.org/officeDocument/2006/relationships/table" Target="../tables/table81.xml"/><Relationship Id="rId14" Type="http://schemas.openxmlformats.org/officeDocument/2006/relationships/table" Target="../tables/table8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0F1D"/>
    <pageSetUpPr fitToPage="1"/>
  </sheetPr>
  <dimension ref="A1:X997"/>
  <sheetViews>
    <sheetView showGridLines="0" tabSelected="1" workbookViewId="0">
      <selection activeCell="G11" sqref="G11"/>
    </sheetView>
  </sheetViews>
  <sheetFormatPr defaultColWidth="14.42578125" defaultRowHeight="15" customHeight="1" x14ac:dyDescent="0.3"/>
  <cols>
    <col min="1" max="1" width="5.42578125" customWidth="1"/>
    <col min="2" max="2" width="31.85546875" customWidth="1"/>
    <col min="3" max="3" width="15.5703125" customWidth="1"/>
    <col min="4" max="4" width="34.5703125" customWidth="1"/>
    <col min="5" max="5" width="21.7109375" customWidth="1"/>
    <col min="6" max="6" width="21.5703125" customWidth="1"/>
    <col min="7" max="8" width="16.85546875" customWidth="1"/>
    <col min="9" max="9" width="24.140625" customWidth="1"/>
    <col min="10" max="24" width="8.85546875" customWidth="1"/>
  </cols>
  <sheetData>
    <row r="1" spans="1:24" ht="40.5" customHeight="1" x14ac:dyDescent="0.3">
      <c r="A1" s="368" t="s">
        <v>0</v>
      </c>
      <c r="B1" s="369"/>
      <c r="C1" s="369"/>
      <c r="D1" s="369"/>
      <c r="E1" s="36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.25" customHeight="1" x14ac:dyDescent="0.4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0" customHeight="1" x14ac:dyDescent="0.2">
      <c r="A3" s="3"/>
      <c r="B3" s="4" t="s">
        <v>1</v>
      </c>
      <c r="C3" s="5"/>
      <c r="D3" s="4" t="s">
        <v>2</v>
      </c>
      <c r="E3" s="5"/>
      <c r="F3" s="6"/>
      <c r="G3" s="7"/>
      <c r="H3" s="8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4.75" customHeight="1" x14ac:dyDescent="0.3">
      <c r="A4" s="1"/>
      <c r="B4" s="9" t="s">
        <v>3</v>
      </c>
      <c r="C4" s="10" t="s">
        <v>4</v>
      </c>
      <c r="D4" s="9" t="s">
        <v>3</v>
      </c>
      <c r="E4" s="10" t="s">
        <v>4</v>
      </c>
      <c r="F4" s="11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4.75" customHeight="1" x14ac:dyDescent="0.3">
      <c r="A5" s="13"/>
      <c r="B5" s="14" t="s">
        <v>5</v>
      </c>
      <c r="C5" s="15">
        <f>Bussnämnden!C24</f>
        <v>-37215</v>
      </c>
      <c r="D5" s="16" t="s">
        <v>5</v>
      </c>
      <c r="E5" s="17">
        <f>Bussnämnden!I24</f>
        <v>0</v>
      </c>
      <c r="F5" s="18"/>
      <c r="G5" s="19"/>
      <c r="H5" s="18"/>
      <c r="I5" s="1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4.75" customHeight="1" x14ac:dyDescent="0.3">
      <c r="A6" s="13"/>
      <c r="B6" s="20" t="s">
        <v>6</v>
      </c>
      <c r="C6" s="21">
        <f>Festgruppen!C24</f>
        <v>-51700</v>
      </c>
      <c r="D6" s="18" t="s">
        <v>6</v>
      </c>
      <c r="E6" s="19">
        <f>Festgruppen!I24</f>
        <v>0</v>
      </c>
      <c r="F6" s="18"/>
      <c r="G6" s="19"/>
      <c r="H6" s="18"/>
      <c r="I6" s="1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4.75" customHeight="1" x14ac:dyDescent="0.3">
      <c r="A7" s="13"/>
      <c r="B7" s="14" t="s">
        <v>7</v>
      </c>
      <c r="C7" s="15">
        <f>Föreningar!C23</f>
        <v>-30000</v>
      </c>
      <c r="D7" s="16" t="s">
        <v>7</v>
      </c>
      <c r="E7" s="17">
        <f>Föreningar!I23</f>
        <v>0</v>
      </c>
      <c r="F7" s="18"/>
      <c r="G7" s="19"/>
      <c r="H7" s="18"/>
      <c r="I7" s="1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4.75" customHeight="1" x14ac:dyDescent="0.3">
      <c r="A8" s="13"/>
      <c r="B8" s="20" t="s">
        <v>8</v>
      </c>
      <c r="C8" s="21">
        <f>Idrottsnämnden!C22</f>
        <v>-25000</v>
      </c>
      <c r="D8" s="18" t="s">
        <v>8</v>
      </c>
      <c r="E8" s="19">
        <f>Idrottsnämnden!I22</f>
        <v>0</v>
      </c>
      <c r="F8" s="18"/>
      <c r="G8" s="19"/>
      <c r="H8" s="18"/>
      <c r="I8" s="1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4.75" customHeight="1" x14ac:dyDescent="0.3">
      <c r="A9" s="13"/>
      <c r="B9" s="14" t="s">
        <v>9</v>
      </c>
      <c r="C9" s="15">
        <f>'Internationella Gruppen'!C21</f>
        <v>-13500</v>
      </c>
      <c r="D9" s="16" t="s">
        <v>9</v>
      </c>
      <c r="E9" s="17">
        <f>'Internationella Gruppen'!I21</f>
        <v>0</v>
      </c>
      <c r="F9" s="18"/>
      <c r="G9" s="19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4.75" customHeight="1" x14ac:dyDescent="0.3">
      <c r="A10" s="13"/>
      <c r="B10" s="20" t="s">
        <v>10</v>
      </c>
      <c r="C10" s="21">
        <f>Jipponämnden!C19</f>
        <v>-20100</v>
      </c>
      <c r="D10" s="18" t="s">
        <v>10</v>
      </c>
      <c r="E10" s="19">
        <f>Jipponämnden!I19</f>
        <v>0</v>
      </c>
      <c r="F10" s="18"/>
      <c r="G10" s="19"/>
      <c r="H10" s="18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4.75" customHeight="1" x14ac:dyDescent="0.3">
      <c r="A11" s="13"/>
      <c r="B11" s="14" t="s">
        <v>11</v>
      </c>
      <c r="C11" s="15">
        <f>'JML-nämnden'!C19</f>
        <v>-3500</v>
      </c>
      <c r="D11" s="16" t="s">
        <v>11</v>
      </c>
      <c r="E11" s="17">
        <f>'JML-nämnden'!I19</f>
        <v>0</v>
      </c>
      <c r="F11" s="18"/>
      <c r="G11" s="18"/>
      <c r="H11" s="18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4.75" customHeight="1" x14ac:dyDescent="0.3">
      <c r="A12" s="13"/>
      <c r="B12" s="20" t="s">
        <v>12</v>
      </c>
      <c r="C12" s="21">
        <f>Jubelspexet!C44</f>
        <v>-1585</v>
      </c>
      <c r="D12" s="18" t="s">
        <v>12</v>
      </c>
      <c r="E12" s="19">
        <v>0</v>
      </c>
      <c r="F12" s="18"/>
      <c r="G12" s="18"/>
      <c r="H12" s="18"/>
      <c r="I12" s="1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4.75" customHeight="1" x14ac:dyDescent="0.3">
      <c r="A13" s="13"/>
      <c r="B13" s="14" t="s">
        <v>13</v>
      </c>
      <c r="C13" s="15">
        <f>KBM!C29</f>
        <v>193820</v>
      </c>
      <c r="D13" s="16" t="s">
        <v>13</v>
      </c>
      <c r="E13" s="17">
        <v>0</v>
      </c>
      <c r="F13" s="22"/>
      <c r="G13" s="22"/>
      <c r="H13" s="7"/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4.75" customHeight="1" x14ac:dyDescent="0.3">
      <c r="A14" s="13"/>
      <c r="B14" s="20" t="s">
        <v>14</v>
      </c>
      <c r="C14" s="21">
        <f>Klubbnissarna!C19</f>
        <v>-7400</v>
      </c>
      <c r="D14" s="18" t="s">
        <v>14</v>
      </c>
      <c r="E14" s="19">
        <f>Klubbnissarna!I19</f>
        <v>0</v>
      </c>
      <c r="F14" s="22"/>
      <c r="G14" s="22"/>
      <c r="H14" s="7"/>
      <c r="I14" s="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4.75" customHeight="1" x14ac:dyDescent="0.3">
      <c r="A15" s="13"/>
      <c r="B15" s="14" t="s">
        <v>15</v>
      </c>
      <c r="C15" s="15">
        <f>Kommunikationsnämnden!C20</f>
        <v>-8300</v>
      </c>
      <c r="D15" s="16" t="s">
        <v>15</v>
      </c>
      <c r="E15" s="17">
        <f>Kommunikationsnämnden!I20</f>
        <v>0</v>
      </c>
      <c r="F15" s="22"/>
      <c r="G15" s="22"/>
      <c r="H15" s="7"/>
      <c r="I15" s="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4.75" customHeight="1" x14ac:dyDescent="0.3">
      <c r="A16" s="13"/>
      <c r="B16" s="20" t="s">
        <v>16</v>
      </c>
      <c r="C16" s="21">
        <f>Centralt!C35</f>
        <v>43826</v>
      </c>
      <c r="D16" s="18" t="s">
        <v>16</v>
      </c>
      <c r="E16" s="19">
        <f>Centralt!I35</f>
        <v>0</v>
      </c>
      <c r="F16" s="22"/>
      <c r="G16" s="22"/>
      <c r="H16" s="7"/>
      <c r="I16" s="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4.75" customHeight="1" x14ac:dyDescent="0.3">
      <c r="A17" s="13"/>
      <c r="B17" s="14" t="s">
        <v>17</v>
      </c>
      <c r="C17" s="15">
        <f>MSN!C21</f>
        <v>-11500</v>
      </c>
      <c r="D17" s="16" t="s">
        <v>17</v>
      </c>
      <c r="E17" s="17">
        <f>MSN!I21</f>
        <v>0</v>
      </c>
      <c r="F17" s="22"/>
      <c r="G17" s="22"/>
      <c r="H17" s="7"/>
      <c r="I17" s="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4.75" customHeight="1" x14ac:dyDescent="0.3">
      <c r="A18" s="13"/>
      <c r="B18" s="20" t="s">
        <v>18</v>
      </c>
      <c r="C18" s="21">
        <f>Moment!C24</f>
        <v>31100</v>
      </c>
      <c r="D18" s="18" t="s">
        <v>18</v>
      </c>
      <c r="E18" s="19">
        <v>0</v>
      </c>
      <c r="F18" s="22"/>
      <c r="G18" s="22"/>
      <c r="H18" s="7"/>
      <c r="I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4.75" customHeight="1" x14ac:dyDescent="0.3">
      <c r="A19" s="13"/>
      <c r="B19" s="14" t="s">
        <v>19</v>
      </c>
      <c r="C19" s="15">
        <f>Näringslivsnämnden!C20</f>
        <v>40100</v>
      </c>
      <c r="D19" s="16" t="s">
        <v>19</v>
      </c>
      <c r="E19" s="17">
        <f>Näringslivsnämnden!I20</f>
        <v>0</v>
      </c>
      <c r="F19" s="22"/>
      <c r="G19" s="22"/>
      <c r="H19" s="7"/>
      <c r="I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4.75" customHeight="1" x14ac:dyDescent="0.3">
      <c r="A20" s="13"/>
      <c r="B20" s="20" t="s">
        <v>20</v>
      </c>
      <c r="C20" s="21">
        <v>-81404.780000000028</v>
      </c>
      <c r="D20" s="18" t="s">
        <v>20</v>
      </c>
      <c r="E20" s="19">
        <v>0</v>
      </c>
      <c r="F20" s="23"/>
      <c r="G20" s="2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4.75" customHeight="1" x14ac:dyDescent="0.3">
      <c r="A21" s="13"/>
      <c r="B21" s="14" t="s">
        <v>21</v>
      </c>
      <c r="C21" s="15">
        <f>Smörjkammarnämnden!C22</f>
        <v>-26100</v>
      </c>
      <c r="D21" s="16" t="s">
        <v>21</v>
      </c>
      <c r="E21" s="17">
        <f>Smörjkammarnämnden!I22</f>
        <v>0</v>
      </c>
      <c r="F21" s="23"/>
      <c r="G21" s="2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4.75" customHeight="1" x14ac:dyDescent="0.3">
      <c r="A22" s="13"/>
      <c r="B22" s="20" t="s">
        <v>22</v>
      </c>
      <c r="C22" s="21">
        <f>Studienämnden!C23</f>
        <v>0</v>
      </c>
      <c r="D22" s="18" t="s">
        <v>22</v>
      </c>
      <c r="E22" s="19">
        <f>Studienämnden!I23</f>
        <v>0</v>
      </c>
      <c r="F22" s="23"/>
      <c r="G22" s="2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4.75" customHeight="1" x14ac:dyDescent="0.3">
      <c r="A23" s="13"/>
      <c r="B23" s="14" t="s">
        <v>23</v>
      </c>
      <c r="C23" s="15">
        <f>Vinprovarkommittén!C11</f>
        <v>-3200</v>
      </c>
      <c r="D23" s="16" t="s">
        <v>23</v>
      </c>
      <c r="E23" s="17">
        <f>Vinprovarkommittén!I11</f>
        <v>0</v>
      </c>
      <c r="F23" s="23"/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4.75" customHeight="1" x14ac:dyDescent="0.3">
      <c r="A24" s="13"/>
      <c r="B24" s="263" t="s">
        <v>24</v>
      </c>
      <c r="C24" s="264">
        <f>Skärmnämnden!C13</f>
        <v>-8600</v>
      </c>
      <c r="D24" s="265" t="s">
        <v>24</v>
      </c>
      <c r="E24" s="266">
        <f>Skärmnämnden!I15</f>
        <v>0</v>
      </c>
      <c r="F24" s="23"/>
      <c r="G24" s="2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1" customHeight="1" x14ac:dyDescent="0.3">
      <c r="A25" s="13"/>
      <c r="B25" s="24" t="s">
        <v>1</v>
      </c>
      <c r="C25" s="25">
        <f>SUM(C5:C24)</f>
        <v>-20258.780000000028</v>
      </c>
      <c r="D25" s="24" t="s">
        <v>25</v>
      </c>
      <c r="E25" s="26">
        <f>SUM(E5:E24)</f>
        <v>0</v>
      </c>
      <c r="F25" s="23"/>
      <c r="G25" s="2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1" customHeight="1" x14ac:dyDescent="0.3">
      <c r="A26" s="13"/>
      <c r="B26" s="23"/>
      <c r="C26" s="23"/>
      <c r="D26" s="23"/>
      <c r="E26" s="23"/>
      <c r="F26" s="27"/>
      <c r="G26" s="2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1" customHeight="1" x14ac:dyDescent="0.3">
      <c r="A27" s="13"/>
      <c r="B27" s="6"/>
      <c r="C27" s="1"/>
      <c r="D27" s="28"/>
      <c r="E27" s="1"/>
      <c r="F27" s="29"/>
      <c r="G27" s="2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1" customHeight="1" x14ac:dyDescent="0.3">
      <c r="A28" s="30"/>
      <c r="B28" s="11"/>
      <c r="C28" s="12"/>
      <c r="D28" s="12"/>
      <c r="E28" s="12"/>
      <c r="F28" s="29"/>
      <c r="G28" s="2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1" customHeight="1" x14ac:dyDescent="0.3">
      <c r="A29" s="30"/>
      <c r="B29" s="18"/>
      <c r="C29" s="19"/>
      <c r="D29" s="31"/>
      <c r="E29" s="18"/>
      <c r="F29" s="29"/>
      <c r="G29" s="2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1" customHeight="1" x14ac:dyDescent="0.3">
      <c r="A30" s="30"/>
      <c r="B30" s="18"/>
      <c r="C30" s="19"/>
      <c r="D30" s="31"/>
      <c r="E30" s="18"/>
      <c r="F30" s="29"/>
      <c r="G30" s="2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1" customHeight="1" x14ac:dyDescent="0.3">
      <c r="A31" s="1"/>
      <c r="B31" s="18"/>
      <c r="C31" s="19"/>
      <c r="D31" s="31"/>
      <c r="E31" s="18"/>
      <c r="F31" s="2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1" customHeight="1" x14ac:dyDescent="0.3">
      <c r="A32" s="1"/>
      <c r="B32" s="18"/>
      <c r="C32" s="19"/>
      <c r="D32" s="31"/>
      <c r="E32" s="18"/>
      <c r="F32" s="2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1" customHeight="1" x14ac:dyDescent="0.3">
      <c r="A33" s="1"/>
      <c r="B33" s="18"/>
      <c r="C33" s="19"/>
      <c r="D33" s="31"/>
      <c r="E33" s="1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1" customHeight="1" x14ac:dyDescent="0.3">
      <c r="A34" s="1"/>
      <c r="B34" s="18"/>
      <c r="C34" s="18"/>
      <c r="D34" s="18"/>
      <c r="E34" s="1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1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1" customHeight="1" x14ac:dyDescent="0.3">
      <c r="A47" s="1"/>
      <c r="B47" s="30"/>
      <c r="C47" s="3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21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21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21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21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21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21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21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21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21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21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21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21" customHeight="1" x14ac:dyDescent="0.3">
      <c r="A232" s="1"/>
      <c r="B232" s="1"/>
      <c r="C232" s="1"/>
      <c r="D232" s="1"/>
      <c r="E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21" customHeight="1" x14ac:dyDescent="0.3">
      <c r="A233" s="1"/>
      <c r="B233" s="1"/>
      <c r="C233" s="1"/>
      <c r="D233" s="1"/>
      <c r="E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3"/>
    <row r="235" spans="1:24" ht="15.75" customHeight="1" x14ac:dyDescent="0.3"/>
    <row r="236" spans="1:24" ht="15.75" customHeight="1" x14ac:dyDescent="0.3"/>
    <row r="237" spans="1:24" ht="15.75" customHeight="1" x14ac:dyDescent="0.3"/>
    <row r="238" spans="1:24" ht="15.75" customHeight="1" x14ac:dyDescent="0.3"/>
    <row r="239" spans="1:24" ht="15.75" customHeight="1" x14ac:dyDescent="0.3"/>
    <row r="240" spans="1:24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A1:E1"/>
  </mergeCells>
  <phoneticPr fontId="74" type="noConversion"/>
  <hyperlinks>
    <hyperlink ref="B5" location="Bussnämnden!A1" display="  Bussnämnden" xr:uid="{00000000-0004-0000-0000-000000000000}"/>
    <hyperlink ref="B6" location="Festgruppen!A1" display="  Festgruppen" xr:uid="{00000000-0004-0000-0000-000001000000}"/>
    <hyperlink ref="B7" location="Föreningar!A1" display="  Föreningar" xr:uid="{00000000-0004-0000-0000-000002000000}"/>
    <hyperlink ref="B8" location="Idrottsnämnden!A1" display="  Idrottsnämnden" xr:uid="{00000000-0004-0000-0000-000003000000}"/>
    <hyperlink ref="B9" location="Internationella Gruppen!A1" display="  Internationella gruppen" xr:uid="{00000000-0004-0000-0000-000004000000}"/>
    <hyperlink ref="B10" location="Jipponämnden!A1" display="  Jipponämnden" xr:uid="{00000000-0004-0000-0000-000005000000}"/>
    <hyperlink ref="B11" location="Jipponämnden!A1" display="  JML-nämnden" xr:uid="{00000000-0004-0000-0000-000006000000}"/>
    <hyperlink ref="B12" location="Jubelspexet!A1" display="  Jubelspexet" xr:uid="{00000000-0004-0000-0000-000007000000}"/>
    <hyperlink ref="B13" location="null!A1" display="  KBM" xr:uid="{00000000-0004-0000-0000-000008000000}"/>
    <hyperlink ref="B14" location="Klubbnissarna!A1" display="  Klubbnissarna" xr:uid="{00000000-0004-0000-0000-000009000000}"/>
    <hyperlink ref="B15" location="Kommunikationsnämnden!A1" display="  Kommmunikationsnämnden" xr:uid="{00000000-0004-0000-0000-00000A000000}"/>
    <hyperlink ref="B16" location="Centralt!A1" display="  Maskin Centralt" xr:uid="{00000000-0004-0000-0000-00000B000000}"/>
    <hyperlink ref="B17" location="MSN!A1" display="  MSN" xr:uid="{00000000-0004-0000-0000-00000C000000}"/>
    <hyperlink ref="B18" location="null!A1" display="  Moment" xr:uid="{00000000-0004-0000-0000-00000D000000}"/>
    <hyperlink ref="B19" location="Näringslivsnämnden!A1" display="  Näringslivsnämnden" xr:uid="{00000000-0004-0000-0000-00000E000000}"/>
    <hyperlink ref="B20" location="Phösningen - RESULTAT!A1" display="  Phösningen" xr:uid="{00000000-0004-0000-0000-00000F000000}"/>
    <hyperlink ref="B21" location="Smörjkammarnämnden!A1" display="  Smörjkammarnämnden" xr:uid="{00000000-0004-0000-0000-000010000000}"/>
    <hyperlink ref="B22" location="Studienämnden!A1" display="  Studienämnden" xr:uid="{00000000-0004-0000-0000-000011000000}"/>
    <hyperlink ref="B23" location="Vinprovarkommittén!A1" display="  VPK" xr:uid="{00000000-0004-0000-0000-000012000000}"/>
    <hyperlink ref="B24" location="Skärmnämnden!A1" display="  Skärmnämnden" xr:uid="{00000000-0004-0000-0000-000013000000}"/>
  </hyperlinks>
  <printOptions horizontalCentered="1"/>
  <pageMargins left="0.7" right="0.7" top="0.75" bottom="0.75" header="0" footer="0"/>
  <pageSetup scale="53" fitToHeight="0" orientation="portrait" r:id="rId1"/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60F1D"/>
    <pageSetUpPr fitToPage="1"/>
  </sheetPr>
  <dimension ref="A1:Z1000"/>
  <sheetViews>
    <sheetView showGridLines="0" workbookViewId="0">
      <selection activeCell="J4" sqref="J4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34.14062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4" t="s">
        <v>200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B2" s="81" t="s">
        <v>201</v>
      </c>
      <c r="C2" s="82" t="s">
        <v>202</v>
      </c>
      <c r="D2" s="1"/>
      <c r="E2" s="33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32"/>
      <c r="B3" s="34" t="s">
        <v>80</v>
      </c>
      <c r="C3" s="35">
        <v>8</v>
      </c>
      <c r="D3" s="1"/>
      <c r="E3" s="33"/>
      <c r="F3" s="1"/>
      <c r="G3" s="1"/>
      <c r="H3" s="1"/>
      <c r="I3" s="34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"/>
      <c r="D4" s="1"/>
      <c r="E4" s="1"/>
      <c r="F4" s="1"/>
      <c r="G4" s="1"/>
      <c r="H4" s="1"/>
      <c r="I4" s="34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1"/>
      <c r="B5" s="37" t="s">
        <v>30</v>
      </c>
      <c r="C5" s="38"/>
      <c r="D5" s="39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 x14ac:dyDescent="0.3">
      <c r="A6" s="13"/>
      <c r="B6" s="40" t="s">
        <v>203</v>
      </c>
      <c r="C6" s="41" t="s">
        <v>32</v>
      </c>
      <c r="D6" s="42" t="s">
        <v>33</v>
      </c>
      <c r="E6" s="42" t="s">
        <v>34</v>
      </c>
      <c r="F6" s="43" t="s">
        <v>35</v>
      </c>
      <c r="G6" s="43" t="s">
        <v>36</v>
      </c>
      <c r="H6" s="43" t="s">
        <v>37</v>
      </c>
      <c r="I6" s="44" t="s">
        <v>38</v>
      </c>
      <c r="J6" s="45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 x14ac:dyDescent="0.3">
      <c r="A7" s="46"/>
      <c r="B7" s="249" t="s">
        <v>204</v>
      </c>
      <c r="C7" s="108">
        <v>9000</v>
      </c>
      <c r="D7" s="69"/>
      <c r="E7" s="69">
        <f>0</f>
        <v>0</v>
      </c>
      <c r="F7" s="69">
        <v>0</v>
      </c>
      <c r="G7" s="69">
        <v>0</v>
      </c>
      <c r="H7" s="69">
        <f>SUM('JML-nämnden'!$D7:$G7)</f>
        <v>0</v>
      </c>
      <c r="I7" s="250">
        <v>0</v>
      </c>
      <c r="J7" s="5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 x14ac:dyDescent="0.3">
      <c r="A8" s="13"/>
      <c r="B8" s="55" t="s">
        <v>42</v>
      </c>
      <c r="C8" s="56">
        <f>SUM(C7)</f>
        <v>9000</v>
      </c>
      <c r="D8" s="56">
        <f>SUM('JML-nämnden'!$D$7)</f>
        <v>0</v>
      </c>
      <c r="E8" s="56">
        <f>SUM('JML-nämnden'!$E$7)</f>
        <v>0</v>
      </c>
      <c r="F8" s="56">
        <f>SUM('JML-nämnden'!$F$7)</f>
        <v>0</v>
      </c>
      <c r="G8" s="56">
        <f>SUM('JML-nämnden'!$G$7)</f>
        <v>0</v>
      </c>
      <c r="H8" s="56">
        <f>SUM('JML-nämnden'!$H$7)</f>
        <v>0</v>
      </c>
      <c r="I8" s="56">
        <f>SUM(I7)</f>
        <v>0</v>
      </c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13"/>
      <c r="B9" s="373"/>
      <c r="C9" s="372"/>
      <c r="D9" s="83"/>
      <c r="E9" s="8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58"/>
      <c r="B10" s="37" t="s">
        <v>43</v>
      </c>
      <c r="C10" s="38"/>
      <c r="D10" s="59"/>
      <c r="E10" s="59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58"/>
      <c r="B11" s="9" t="s">
        <v>44</v>
      </c>
      <c r="C11" s="41" t="s">
        <v>32</v>
      </c>
      <c r="D11" s="42" t="s">
        <v>33</v>
      </c>
      <c r="E11" s="42" t="s">
        <v>34</v>
      </c>
      <c r="F11" s="43" t="s">
        <v>35</v>
      </c>
      <c r="G11" s="43" t="s">
        <v>36</v>
      </c>
      <c r="H11" s="43" t="s">
        <v>37</v>
      </c>
      <c r="I11" s="44" t="s">
        <v>38</v>
      </c>
      <c r="J11" s="45" t="s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58"/>
      <c r="B12" s="16" t="s">
        <v>205</v>
      </c>
      <c r="C12" s="61">
        <f>-100*C3</f>
        <v>-800</v>
      </c>
      <c r="D12" s="48"/>
      <c r="E12" s="48"/>
      <c r="F12" s="48"/>
      <c r="G12" s="48"/>
      <c r="H12" s="48">
        <f>SUM('JML-nämnden'!$D12:$G12)</f>
        <v>0</v>
      </c>
      <c r="I12" s="15">
        <f>SUM('JML-nämnden'!$H12)</f>
        <v>0</v>
      </c>
      <c r="J12" s="5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58"/>
      <c r="B13" s="84" t="s">
        <v>206</v>
      </c>
      <c r="C13" s="85">
        <v>0</v>
      </c>
      <c r="D13" s="86"/>
      <c r="E13" s="86"/>
      <c r="F13" s="86"/>
      <c r="G13" s="86"/>
      <c r="H13" s="86">
        <f>SUM('JML-nämnden'!$D13:$G13)</f>
        <v>0</v>
      </c>
      <c r="I13" s="87">
        <f>SUM('JML-nämnden'!$H13)</f>
        <v>0</v>
      </c>
      <c r="J13" s="6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58"/>
      <c r="B14" s="16" t="s">
        <v>207</v>
      </c>
      <c r="C14" s="61">
        <f>-300*C3</f>
        <v>-2400</v>
      </c>
      <c r="D14" s="48"/>
      <c r="E14" s="48"/>
      <c r="F14" s="48"/>
      <c r="G14" s="48"/>
      <c r="H14" s="48">
        <f>SUM('JML-nämnden'!$D14:$G14)</f>
        <v>0</v>
      </c>
      <c r="I14" s="15">
        <f>SUM('JML-nämnden'!$H14)</f>
        <v>0</v>
      </c>
      <c r="J14" s="6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58"/>
      <c r="B15" s="18" t="s">
        <v>208</v>
      </c>
      <c r="C15" s="52">
        <v>-300</v>
      </c>
      <c r="D15" s="53"/>
      <c r="E15" s="53"/>
      <c r="F15" s="53"/>
      <c r="G15" s="53"/>
      <c r="H15" s="53">
        <f>SUM('JML-nämnden'!$D15:$G15)</f>
        <v>0</v>
      </c>
      <c r="I15" s="21">
        <f>SUM('JML-nämnden'!$H15)</f>
        <v>0</v>
      </c>
      <c r="J15" s="6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58"/>
      <c r="B16" s="249" t="s">
        <v>209</v>
      </c>
      <c r="C16" s="326">
        <f>-9000</f>
        <v>-9000</v>
      </c>
      <c r="D16" s="69"/>
      <c r="E16" s="69"/>
      <c r="F16" s="69"/>
      <c r="G16" s="69"/>
      <c r="H16" s="69">
        <f>SUM('JML-nämnden'!$D16:$G16)</f>
        <v>0</v>
      </c>
      <c r="I16" s="250">
        <f>SUM('JML-nämnden'!$H16)</f>
        <v>0</v>
      </c>
      <c r="J16" s="325" t="s">
        <v>604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 x14ac:dyDescent="0.3">
      <c r="A17" s="58"/>
      <c r="B17" s="71" t="s">
        <v>210</v>
      </c>
      <c r="C17" s="26">
        <f>SUM('JML-nämnden'!$C$12:$C$16)</f>
        <v>-12500</v>
      </c>
      <c r="D17" s="56" t="e">
        <f t="shared" ref="D17:H17" si="0">SUM(#REF!)</f>
        <v>#REF!</v>
      </c>
      <c r="E17" s="56" t="e">
        <f t="shared" si="0"/>
        <v>#REF!</v>
      </c>
      <c r="F17" s="56" t="e">
        <f t="shared" si="0"/>
        <v>#REF!</v>
      </c>
      <c r="G17" s="56" t="e">
        <f t="shared" si="0"/>
        <v>#REF!</v>
      </c>
      <c r="H17" s="56" t="e">
        <f t="shared" si="0"/>
        <v>#REF!</v>
      </c>
      <c r="I17" s="56">
        <f>SUM(I12:I16)</f>
        <v>0</v>
      </c>
      <c r="J17" s="7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 x14ac:dyDescent="0.3">
      <c r="A18" s="13"/>
      <c r="B18" s="1"/>
      <c r="C18" s="73"/>
      <c r="D18" s="73"/>
      <c r="E18" s="73"/>
      <c r="F18" s="73"/>
      <c r="G18" s="73"/>
      <c r="H18" s="73"/>
      <c r="I18" s="73"/>
      <c r="J18" s="7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 x14ac:dyDescent="0.3">
      <c r="A19" s="13"/>
      <c r="B19" s="75" t="s">
        <v>211</v>
      </c>
      <c r="C19" s="76">
        <f t="shared" ref="C19:H19" si="1">C8+C17</f>
        <v>-3500</v>
      </c>
      <c r="D19" s="76" t="e">
        <f t="shared" si="1"/>
        <v>#REF!</v>
      </c>
      <c r="E19" s="76" t="e">
        <f t="shared" si="1"/>
        <v>#REF!</v>
      </c>
      <c r="F19" s="76" t="e">
        <f t="shared" si="1"/>
        <v>#REF!</v>
      </c>
      <c r="G19" s="76" t="e">
        <f t="shared" si="1"/>
        <v>#REF!</v>
      </c>
      <c r="H19" s="76" t="e">
        <f t="shared" si="1"/>
        <v>#REF!</v>
      </c>
      <c r="I19" s="77">
        <f>(I17+I8)</f>
        <v>0</v>
      </c>
      <c r="J19" s="7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 x14ac:dyDescent="0.3">
      <c r="A20" s="13"/>
      <c r="B20" s="1"/>
      <c r="C20" s="1"/>
      <c r="D20" s="1"/>
      <c r="E20" s="1"/>
      <c r="F20" s="1"/>
      <c r="G20" s="1"/>
      <c r="H20" s="1"/>
      <c r="I20" s="1"/>
      <c r="J20" s="7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 x14ac:dyDescent="0.3">
      <c r="A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 x14ac:dyDescent="0.3">
      <c r="A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">
      <c r="A23" s="1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">
      <c r="A24" s="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3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3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3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"/>
      <c r="B39" s="1"/>
      <c r="C39" s="1"/>
      <c r="D39" s="1"/>
      <c r="E39" s="1"/>
      <c r="F39" s="8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1"/>
      <c r="B41" s="30"/>
      <c r="C41" s="30"/>
      <c r="D41" s="30"/>
      <c r="E41" s="3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/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O1"/>
    <mergeCell ref="B9:C9"/>
  </mergeCells>
  <printOptions horizontalCentered="1"/>
  <pageMargins left="0.7" right="0.7" top="0.75" bottom="0.75" header="0" footer="0"/>
  <pageSetup scale="68" fitToHeight="0" orientation="landscape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60F1D"/>
    <pageSetUpPr fitToPage="1"/>
  </sheetPr>
  <dimension ref="A1:Z1000"/>
  <sheetViews>
    <sheetView showGridLines="0" workbookViewId="0">
      <selection activeCell="B16" sqref="B16:I16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34.710937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4" t="s">
        <v>212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B2" s="81" t="s">
        <v>213</v>
      </c>
      <c r="C2" s="82" t="s">
        <v>214</v>
      </c>
      <c r="D2" s="1"/>
      <c r="E2" s="33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32"/>
      <c r="B3" s="34" t="s">
        <v>80</v>
      </c>
      <c r="C3" s="35">
        <v>17</v>
      </c>
      <c r="D3" s="1"/>
      <c r="E3" s="33"/>
      <c r="F3" s="1"/>
      <c r="G3" s="1"/>
      <c r="H3" s="1"/>
      <c r="I3" s="34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"/>
      <c r="D4" s="1"/>
      <c r="E4" s="1"/>
      <c r="F4" s="1"/>
      <c r="G4" s="1"/>
      <c r="H4" s="1"/>
      <c r="I4" s="34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1"/>
      <c r="B5" s="37" t="s">
        <v>30</v>
      </c>
      <c r="C5" s="38"/>
      <c r="D5" s="39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 x14ac:dyDescent="0.3">
      <c r="A6" s="13"/>
      <c r="B6" s="40" t="s">
        <v>215</v>
      </c>
      <c r="C6" s="41" t="s">
        <v>32</v>
      </c>
      <c r="D6" s="42" t="s">
        <v>33</v>
      </c>
      <c r="E6" s="42" t="s">
        <v>34</v>
      </c>
      <c r="F6" s="43" t="s">
        <v>35</v>
      </c>
      <c r="G6" s="43" t="s">
        <v>36</v>
      </c>
      <c r="H6" s="43" t="s">
        <v>37</v>
      </c>
      <c r="I6" s="44" t="s">
        <v>38</v>
      </c>
      <c r="J6" s="45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 x14ac:dyDescent="0.3">
      <c r="A7" s="46"/>
      <c r="B7" s="249" t="s">
        <v>216</v>
      </c>
      <c r="C7" s="108">
        <v>100000</v>
      </c>
      <c r="D7" s="69"/>
      <c r="E7" s="69">
        <f>0</f>
        <v>0</v>
      </c>
      <c r="F7" s="69">
        <v>0</v>
      </c>
      <c r="G7" s="69">
        <v>0</v>
      </c>
      <c r="H7" s="69">
        <f>SUM(Klubbnissarna!$D7:$G7)</f>
        <v>0</v>
      </c>
      <c r="I7" s="250">
        <v>0</v>
      </c>
      <c r="J7" s="5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 x14ac:dyDescent="0.3">
      <c r="A8" s="13"/>
      <c r="B8" s="55" t="s">
        <v>42</v>
      </c>
      <c r="C8" s="56">
        <f>SUM(C7)</f>
        <v>100000</v>
      </c>
      <c r="D8" s="56">
        <f>SUM(Klubbnissarna!$D$7)</f>
        <v>0</v>
      </c>
      <c r="E8" s="56">
        <f>SUM(Klubbnissarna!$E$7)</f>
        <v>0</v>
      </c>
      <c r="F8" s="56">
        <f>SUM(Klubbnissarna!$F$7)</f>
        <v>0</v>
      </c>
      <c r="G8" s="56">
        <f>SUM(Klubbnissarna!$G$7)</f>
        <v>0</v>
      </c>
      <c r="H8" s="56">
        <f>SUM(Klubbnissarna!$H$7)</f>
        <v>0</v>
      </c>
      <c r="I8" s="56">
        <f>SUM(I7)</f>
        <v>0</v>
      </c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13"/>
      <c r="B9" s="373"/>
      <c r="C9" s="372"/>
      <c r="D9" s="83"/>
      <c r="E9" s="8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58"/>
      <c r="B10" s="37" t="s">
        <v>43</v>
      </c>
      <c r="C10" s="38"/>
      <c r="D10" s="59"/>
      <c r="E10" s="59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58"/>
      <c r="B11" s="9" t="s">
        <v>44</v>
      </c>
      <c r="C11" s="41" t="s">
        <v>32</v>
      </c>
      <c r="D11" s="42" t="s">
        <v>33</v>
      </c>
      <c r="E11" s="42" t="s">
        <v>34</v>
      </c>
      <c r="F11" s="43" t="s">
        <v>35</v>
      </c>
      <c r="G11" s="43" t="s">
        <v>36</v>
      </c>
      <c r="H11" s="43" t="s">
        <v>37</v>
      </c>
      <c r="I11" s="44" t="s">
        <v>38</v>
      </c>
      <c r="J11" s="45" t="s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58"/>
      <c r="B12" s="16" t="s">
        <v>217</v>
      </c>
      <c r="C12" s="61">
        <f>-100*C3</f>
        <v>-1700</v>
      </c>
      <c r="D12" s="48"/>
      <c r="E12" s="48"/>
      <c r="F12" s="48"/>
      <c r="G12" s="48"/>
      <c r="H12" s="48">
        <f>SUM(Klubbnissarna!$D12:$G12)</f>
        <v>0</v>
      </c>
      <c r="I12" s="15">
        <f>SUM(Klubbnissarna!$H12)</f>
        <v>0</v>
      </c>
      <c r="J12" s="5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58"/>
      <c r="B13" s="84" t="s">
        <v>218</v>
      </c>
      <c r="C13" s="85">
        <v>0</v>
      </c>
      <c r="D13" s="86"/>
      <c r="E13" s="86"/>
      <c r="F13" s="86"/>
      <c r="G13" s="86"/>
      <c r="H13" s="86">
        <f>SUM(Klubbnissarna!$D13:$G13)</f>
        <v>0</v>
      </c>
      <c r="I13" s="87">
        <f>SUM(Klubbnissarna!$H13)</f>
        <v>0</v>
      </c>
      <c r="J13" s="6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58"/>
      <c r="B14" s="16" t="s">
        <v>219</v>
      </c>
      <c r="C14" s="61">
        <f>-300*C3</f>
        <v>-5100</v>
      </c>
      <c r="D14" s="48"/>
      <c r="E14" s="48"/>
      <c r="F14" s="48"/>
      <c r="G14" s="48"/>
      <c r="H14" s="48">
        <f>SUM(Klubbnissarna!$D14:$G14)</f>
        <v>0</v>
      </c>
      <c r="I14" s="15">
        <f>SUM(Klubbnissarna!$H14)</f>
        <v>0</v>
      </c>
      <c r="J14" s="6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58"/>
      <c r="B15" s="18" t="s">
        <v>220</v>
      </c>
      <c r="C15" s="52">
        <f>-150*4</f>
        <v>-600</v>
      </c>
      <c r="D15" s="53"/>
      <c r="E15" s="53"/>
      <c r="F15" s="53"/>
      <c r="G15" s="53"/>
      <c r="H15" s="53">
        <f>SUM(Klubbnissarna!$D15:$G15)</f>
        <v>0</v>
      </c>
      <c r="I15" s="21">
        <f>SUM(Klubbnissarna!$H15)</f>
        <v>0</v>
      </c>
      <c r="J15" s="6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58"/>
      <c r="B16" s="249" t="s">
        <v>216</v>
      </c>
      <c r="C16" s="108">
        <v>-100000</v>
      </c>
      <c r="D16" s="69"/>
      <c r="E16" s="69"/>
      <c r="F16" s="69"/>
      <c r="G16" s="69"/>
      <c r="H16" s="69">
        <f>SUM(Klubbnissarna!$D16:$G16)</f>
        <v>0</v>
      </c>
      <c r="I16" s="250">
        <f>SUM(Klubbnissarna!$H16)</f>
        <v>0</v>
      </c>
      <c r="J16" s="6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 x14ac:dyDescent="0.3">
      <c r="A17" s="58"/>
      <c r="B17" s="71" t="s">
        <v>221</v>
      </c>
      <c r="C17" s="26">
        <f>SUM(Klubbnissarna!$C$12:$C$16)</f>
        <v>-107400</v>
      </c>
      <c r="D17" s="56" t="e">
        <f t="shared" ref="D17:H17" si="0">SUM(#REF!)</f>
        <v>#REF!</v>
      </c>
      <c r="E17" s="56" t="e">
        <f t="shared" si="0"/>
        <v>#REF!</v>
      </c>
      <c r="F17" s="56" t="e">
        <f t="shared" si="0"/>
        <v>#REF!</v>
      </c>
      <c r="G17" s="56" t="e">
        <f t="shared" si="0"/>
        <v>#REF!</v>
      </c>
      <c r="H17" s="56" t="e">
        <f t="shared" si="0"/>
        <v>#REF!</v>
      </c>
      <c r="I17" s="56">
        <f>SUM(I12:I16)</f>
        <v>0</v>
      </c>
      <c r="J17" s="7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 x14ac:dyDescent="0.3">
      <c r="A18" s="13"/>
      <c r="B18" s="1"/>
      <c r="C18" s="73"/>
      <c r="D18" s="73"/>
      <c r="E18" s="73"/>
      <c r="F18" s="73"/>
      <c r="G18" s="73"/>
      <c r="H18" s="73"/>
      <c r="I18" s="73"/>
      <c r="J18" s="7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 x14ac:dyDescent="0.3">
      <c r="A19" s="13"/>
      <c r="B19" s="75" t="s">
        <v>222</v>
      </c>
      <c r="C19" s="76">
        <f t="shared" ref="C19:H19" si="1">C8+C17</f>
        <v>-7400</v>
      </c>
      <c r="D19" s="76" t="e">
        <f t="shared" si="1"/>
        <v>#REF!</v>
      </c>
      <c r="E19" s="76" t="e">
        <f t="shared" si="1"/>
        <v>#REF!</v>
      </c>
      <c r="F19" s="76" t="e">
        <f t="shared" si="1"/>
        <v>#REF!</v>
      </c>
      <c r="G19" s="76" t="e">
        <f t="shared" si="1"/>
        <v>#REF!</v>
      </c>
      <c r="H19" s="76" t="e">
        <f t="shared" si="1"/>
        <v>#REF!</v>
      </c>
      <c r="I19" s="77">
        <f>(I17+I8)</f>
        <v>0</v>
      </c>
      <c r="J19" s="7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 x14ac:dyDescent="0.3">
      <c r="A20" s="13"/>
      <c r="B20" s="1"/>
      <c r="C20" s="1"/>
      <c r="D20" s="1"/>
      <c r="E20" s="1"/>
      <c r="F20" s="1"/>
      <c r="G20" s="1"/>
      <c r="H20" s="1"/>
      <c r="I20" s="1"/>
      <c r="J20" s="7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 x14ac:dyDescent="0.3">
      <c r="A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">
      <c r="A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">
      <c r="A23" s="1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">
      <c r="A24" s="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3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3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3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"/>
      <c r="B39" s="1"/>
      <c r="C39" s="1"/>
      <c r="D39" s="1"/>
      <c r="E39" s="1"/>
      <c r="F39" s="8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1"/>
      <c r="B41" s="30"/>
      <c r="C41" s="30"/>
      <c r="D41" s="30"/>
      <c r="E41" s="3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/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O1"/>
    <mergeCell ref="B9:C9"/>
  </mergeCells>
  <printOptions horizontalCentered="1"/>
  <pageMargins left="0.7" right="0.7" top="0.75" bottom="0.75" header="0" footer="0"/>
  <pageSetup scale="68" fitToHeight="0" orientation="landscape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60F1D"/>
    <pageSetUpPr fitToPage="1"/>
  </sheetPr>
  <dimension ref="A1:Z1000"/>
  <sheetViews>
    <sheetView showGridLines="0" topLeftCell="A4" workbookViewId="0">
      <selection activeCell="B17" sqref="B17:I17"/>
    </sheetView>
  </sheetViews>
  <sheetFormatPr defaultColWidth="14.42578125" defaultRowHeight="15" customHeight="1" x14ac:dyDescent="0.3"/>
  <cols>
    <col min="1" max="1" width="5.42578125" customWidth="1"/>
    <col min="2" max="2" width="36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3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4" t="s">
        <v>223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B2" s="81" t="s">
        <v>224</v>
      </c>
      <c r="C2" s="82" t="s">
        <v>225</v>
      </c>
      <c r="D2" s="1"/>
      <c r="E2" s="33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32"/>
      <c r="B3" s="34" t="s">
        <v>80</v>
      </c>
      <c r="C3" s="35">
        <v>10</v>
      </c>
      <c r="D3" s="1"/>
      <c r="E3" s="33"/>
      <c r="F3" s="1"/>
      <c r="G3" s="1"/>
      <c r="H3" s="1"/>
      <c r="I3" s="34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"/>
      <c r="D4" s="1"/>
      <c r="E4" s="1"/>
      <c r="F4" s="1"/>
      <c r="G4" s="1"/>
      <c r="H4" s="1"/>
      <c r="I4" s="34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1"/>
      <c r="B5" s="37" t="s">
        <v>30</v>
      </c>
      <c r="C5" s="38"/>
      <c r="D5" s="39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 x14ac:dyDescent="0.3">
      <c r="A6" s="13"/>
      <c r="B6" s="40" t="s">
        <v>226</v>
      </c>
      <c r="C6" s="41" t="s">
        <v>32</v>
      </c>
      <c r="D6" s="42" t="s">
        <v>33</v>
      </c>
      <c r="E6" s="42" t="s">
        <v>34</v>
      </c>
      <c r="F6" s="43" t="s">
        <v>35</v>
      </c>
      <c r="G6" s="43" t="s">
        <v>36</v>
      </c>
      <c r="H6" s="43" t="s">
        <v>37</v>
      </c>
      <c r="I6" s="44" t="s">
        <v>38</v>
      </c>
      <c r="J6" s="45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 x14ac:dyDescent="0.3">
      <c r="A7" s="46"/>
      <c r="B7" s="249" t="s">
        <v>227</v>
      </c>
      <c r="C7" s="108">
        <v>18000</v>
      </c>
      <c r="D7" s="69"/>
      <c r="E7" s="69">
        <f>0</f>
        <v>0</v>
      </c>
      <c r="F7" s="69">
        <v>0</v>
      </c>
      <c r="G7" s="69">
        <v>0</v>
      </c>
      <c r="H7" s="69">
        <f>SUM(Kommunikationsnämnden!$D7:$G7)</f>
        <v>0</v>
      </c>
      <c r="I7" s="250">
        <v>0</v>
      </c>
      <c r="J7" s="5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 x14ac:dyDescent="0.3">
      <c r="A8" s="13"/>
      <c r="B8" s="55" t="s">
        <v>42</v>
      </c>
      <c r="C8" s="56">
        <f>SUM(C7)</f>
        <v>18000</v>
      </c>
      <c r="D8" s="56">
        <f>SUM(Kommunikationsnämnden!$D$7)</f>
        <v>0</v>
      </c>
      <c r="E8" s="56">
        <f>SUM(Kommunikationsnämnden!$E$7)</f>
        <v>0</v>
      </c>
      <c r="F8" s="56">
        <f>SUM(Kommunikationsnämnden!$F$7)</f>
        <v>0</v>
      </c>
      <c r="G8" s="56">
        <f>SUM(Kommunikationsnämnden!$G$7)</f>
        <v>0</v>
      </c>
      <c r="H8" s="56">
        <f>SUM(Kommunikationsnämnden!$H$7)</f>
        <v>0</v>
      </c>
      <c r="I8" s="56">
        <f>SUM(I7)</f>
        <v>0</v>
      </c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13"/>
      <c r="B9" s="373"/>
      <c r="C9" s="372"/>
      <c r="D9" s="83"/>
      <c r="E9" s="8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58"/>
      <c r="B10" s="37" t="s">
        <v>43</v>
      </c>
      <c r="C10" s="38"/>
      <c r="D10" s="59"/>
      <c r="E10" s="59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58"/>
      <c r="B11" s="9" t="s">
        <v>44</v>
      </c>
      <c r="C11" s="41" t="s">
        <v>32</v>
      </c>
      <c r="D11" s="42" t="s">
        <v>33</v>
      </c>
      <c r="E11" s="42" t="s">
        <v>34</v>
      </c>
      <c r="F11" s="43" t="s">
        <v>35</v>
      </c>
      <c r="G11" s="43" t="s">
        <v>36</v>
      </c>
      <c r="H11" s="43" t="s">
        <v>37</v>
      </c>
      <c r="I11" s="44" t="s">
        <v>38</v>
      </c>
      <c r="J11" s="45" t="s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58"/>
      <c r="B12" s="16" t="s">
        <v>228</v>
      </c>
      <c r="C12" s="61">
        <f>-100*C3</f>
        <v>-1000</v>
      </c>
      <c r="D12" s="48"/>
      <c r="E12" s="48"/>
      <c r="F12" s="48"/>
      <c r="G12" s="48"/>
      <c r="H12" s="48">
        <f>SUM(Kommunikationsnämnden!$D12:$G12)</f>
        <v>0</v>
      </c>
      <c r="I12" s="15">
        <f>SUM(Kommunikationsnämnden!$H12)</f>
        <v>0</v>
      </c>
      <c r="J12" s="5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58"/>
      <c r="B13" s="84" t="s">
        <v>229</v>
      </c>
      <c r="C13" s="85">
        <v>0</v>
      </c>
      <c r="D13" s="86"/>
      <c r="E13" s="86"/>
      <c r="F13" s="86"/>
      <c r="G13" s="86"/>
      <c r="H13" s="86">
        <f>SUM(Kommunikationsnämnden!$D13:$G13)</f>
        <v>0</v>
      </c>
      <c r="I13" s="87">
        <f>SUM(Kommunikationsnämnden!$H13)</f>
        <v>0</v>
      </c>
      <c r="J13" s="6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58"/>
      <c r="B14" s="16" t="s">
        <v>230</v>
      </c>
      <c r="C14" s="61">
        <f>-300*C3</f>
        <v>-3000</v>
      </c>
      <c r="D14" s="48"/>
      <c r="E14" s="48"/>
      <c r="F14" s="48"/>
      <c r="G14" s="48"/>
      <c r="H14" s="48">
        <f>SUM(Kommunikationsnämnden!$D14:$G14)</f>
        <v>0</v>
      </c>
      <c r="I14" s="15">
        <f>SUM(Kommunikationsnämnden!$H14)</f>
        <v>0</v>
      </c>
      <c r="J14" s="6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58"/>
      <c r="B15" s="18" t="s">
        <v>231</v>
      </c>
      <c r="C15" s="52">
        <v>-300</v>
      </c>
      <c r="D15" s="53"/>
      <c r="E15" s="53"/>
      <c r="F15" s="53"/>
      <c r="G15" s="53"/>
      <c r="H15" s="53">
        <f>SUM(Kommunikationsnämnden!$D15:$G15)</f>
        <v>0</v>
      </c>
      <c r="I15" s="21">
        <f>SUM(Kommunikationsnämnden!$H15)</f>
        <v>0</v>
      </c>
      <c r="J15" s="6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58"/>
      <c r="B16" s="16" t="s">
        <v>232</v>
      </c>
      <c r="C16" s="108">
        <v>-8000</v>
      </c>
      <c r="D16" s="48"/>
      <c r="E16" s="48"/>
      <c r="F16" s="48"/>
      <c r="G16" s="48"/>
      <c r="H16" s="48">
        <f>SUM(Kommunikationsnämnden!$D16:$G16)</f>
        <v>0</v>
      </c>
      <c r="I16" s="15">
        <f>SUM(Kommunikationsnämnden!$H16)</f>
        <v>0</v>
      </c>
      <c r="J16" s="62" t="s">
        <v>233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 x14ac:dyDescent="0.3">
      <c r="A17" s="58"/>
      <c r="B17" s="265" t="s">
        <v>227</v>
      </c>
      <c r="C17" s="283">
        <v>-14000</v>
      </c>
      <c r="D17" s="269"/>
      <c r="E17" s="269"/>
      <c r="F17" s="269"/>
      <c r="G17" s="269"/>
      <c r="H17" s="269">
        <f>SUM(Kommunikationsnämnden!$D17:$G17)</f>
        <v>0</v>
      </c>
      <c r="I17" s="264">
        <f>SUM(Kommunikationsnämnden!$H17)</f>
        <v>0</v>
      </c>
      <c r="J17" s="10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 x14ac:dyDescent="0.3">
      <c r="A18" s="58"/>
      <c r="B18" s="71" t="s">
        <v>234</v>
      </c>
      <c r="C18" s="26">
        <f>SUM(Kommunikationsnämnden!$C$12:$C$17)</f>
        <v>-26300</v>
      </c>
      <c r="D18" s="56" t="e">
        <f t="shared" ref="D18:H18" si="0">SUM(#REF!)</f>
        <v>#REF!</v>
      </c>
      <c r="E18" s="56" t="e">
        <f t="shared" si="0"/>
        <v>#REF!</v>
      </c>
      <c r="F18" s="56" t="e">
        <f t="shared" si="0"/>
        <v>#REF!</v>
      </c>
      <c r="G18" s="56" t="e">
        <f t="shared" si="0"/>
        <v>#REF!</v>
      </c>
      <c r="H18" s="56" t="e">
        <f t="shared" si="0"/>
        <v>#REF!</v>
      </c>
      <c r="I18" s="56">
        <f>SUM(I12:I16)</f>
        <v>0</v>
      </c>
      <c r="J18" s="7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 x14ac:dyDescent="0.3">
      <c r="A19" s="13"/>
      <c r="B19" s="1"/>
      <c r="C19" s="73"/>
      <c r="D19" s="73"/>
      <c r="E19" s="73"/>
      <c r="F19" s="73"/>
      <c r="G19" s="73"/>
      <c r="H19" s="73"/>
      <c r="I19" s="73"/>
      <c r="J19" s="7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 x14ac:dyDescent="0.3">
      <c r="A20" s="13"/>
      <c r="B20" s="71" t="s">
        <v>235</v>
      </c>
      <c r="C20" s="26">
        <f t="shared" ref="C20:H20" si="1">C8+C18</f>
        <v>-8300</v>
      </c>
      <c r="D20" s="26" t="e">
        <f t="shared" si="1"/>
        <v>#REF!</v>
      </c>
      <c r="E20" s="26" t="e">
        <f t="shared" si="1"/>
        <v>#REF!</v>
      </c>
      <c r="F20" s="26" t="e">
        <f t="shared" si="1"/>
        <v>#REF!</v>
      </c>
      <c r="G20" s="26" t="e">
        <f t="shared" si="1"/>
        <v>#REF!</v>
      </c>
      <c r="H20" s="26" t="e">
        <f t="shared" si="1"/>
        <v>#REF!</v>
      </c>
      <c r="I20" s="56">
        <f>(I18+I8)</f>
        <v>0</v>
      </c>
      <c r="J20" s="1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 x14ac:dyDescent="0.3">
      <c r="A21" s="13"/>
      <c r="B21" s="1"/>
      <c r="C21" s="1"/>
      <c r="D21" s="1"/>
      <c r="E21" s="1"/>
      <c r="F21" s="1"/>
      <c r="G21" s="1"/>
      <c r="H21" s="1"/>
      <c r="I21" s="1"/>
      <c r="J21" s="7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 x14ac:dyDescent="0.3">
      <c r="A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">
      <c r="A23" s="1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">
      <c r="A24" s="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3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3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3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"/>
      <c r="B40" s="1"/>
      <c r="C40" s="1"/>
      <c r="D40" s="1"/>
      <c r="E40" s="1"/>
      <c r="F40" s="8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1"/>
      <c r="B42" s="30"/>
      <c r="C42" s="30"/>
      <c r="D42" s="30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/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O1"/>
    <mergeCell ref="B9:C9"/>
  </mergeCells>
  <printOptions horizontalCentered="1"/>
  <pageMargins left="0.7" right="0.7" top="0.75" bottom="0.75" header="0" footer="0"/>
  <pageSetup scale="68" fitToHeight="0" orientation="landscape"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60F1D"/>
    <pageSetUpPr fitToPage="1"/>
  </sheetPr>
  <dimension ref="A1:Z1001"/>
  <sheetViews>
    <sheetView showGridLines="0" topLeftCell="A4" workbookViewId="0">
      <selection activeCell="J19" sqref="J19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54.4257812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4" t="s">
        <v>236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B2" s="81" t="s">
        <v>237</v>
      </c>
      <c r="C2" s="82" t="s">
        <v>238</v>
      </c>
      <c r="D2" s="1"/>
      <c r="E2" s="33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32"/>
      <c r="B3" s="34" t="s">
        <v>80</v>
      </c>
      <c r="C3" s="35">
        <v>8</v>
      </c>
      <c r="D3" s="1"/>
      <c r="E3" s="33"/>
      <c r="F3" s="1"/>
      <c r="G3" s="1"/>
      <c r="H3" s="1"/>
      <c r="I3" s="34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"/>
      <c r="D4" s="1"/>
      <c r="E4" s="1"/>
      <c r="F4" s="1"/>
      <c r="G4" s="1"/>
      <c r="H4" s="1"/>
      <c r="I4" s="34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1"/>
      <c r="B5" s="37" t="s">
        <v>30</v>
      </c>
      <c r="C5" s="38"/>
      <c r="D5" s="39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 x14ac:dyDescent="0.3">
      <c r="A6" s="13"/>
      <c r="B6" s="40" t="s">
        <v>239</v>
      </c>
      <c r="C6" s="41" t="s">
        <v>32</v>
      </c>
      <c r="D6" s="42" t="s">
        <v>33</v>
      </c>
      <c r="E6" s="42" t="s">
        <v>34</v>
      </c>
      <c r="F6" s="43" t="s">
        <v>35</v>
      </c>
      <c r="G6" s="43" t="s">
        <v>36</v>
      </c>
      <c r="H6" s="43" t="s">
        <v>37</v>
      </c>
      <c r="I6" s="44" t="s">
        <v>38</v>
      </c>
      <c r="J6" s="45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 x14ac:dyDescent="0.3">
      <c r="A7" s="46"/>
      <c r="B7" s="252" t="s">
        <v>240</v>
      </c>
      <c r="C7" s="108">
        <v>3000</v>
      </c>
      <c r="D7" s="69"/>
      <c r="E7" s="69">
        <f>0</f>
        <v>0</v>
      </c>
      <c r="F7" s="69">
        <v>0</v>
      </c>
      <c r="G7" s="69">
        <v>0</v>
      </c>
      <c r="H7" s="69">
        <f>SUM(MSN!$D7:$G7)</f>
        <v>0</v>
      </c>
      <c r="I7" s="250">
        <v>0</v>
      </c>
      <c r="J7" s="5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 x14ac:dyDescent="0.3">
      <c r="A8" s="13"/>
      <c r="B8" s="55" t="s">
        <v>42</v>
      </c>
      <c r="C8" s="56">
        <f>SUM(C7)</f>
        <v>3000</v>
      </c>
      <c r="D8" s="56">
        <f>SUM(MSN!$D$7)</f>
        <v>0</v>
      </c>
      <c r="E8" s="56">
        <f>SUM(MSN!$E$7)</f>
        <v>0</v>
      </c>
      <c r="F8" s="56">
        <f>SUM(MSN!$F$7)</f>
        <v>0</v>
      </c>
      <c r="G8" s="56">
        <f>SUM(MSN!$G$7)</f>
        <v>0</v>
      </c>
      <c r="H8" s="56">
        <f>SUM(MSN!$H$7)</f>
        <v>0</v>
      </c>
      <c r="I8" s="56">
        <f>SUM(I7)</f>
        <v>0</v>
      </c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13"/>
      <c r="B9" s="373"/>
      <c r="C9" s="372"/>
      <c r="D9" s="83"/>
      <c r="E9" s="8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58"/>
      <c r="B10" s="37" t="s">
        <v>43</v>
      </c>
      <c r="C10" s="38"/>
      <c r="D10" s="59"/>
      <c r="E10" s="59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58"/>
      <c r="B11" s="9" t="s">
        <v>44</v>
      </c>
      <c r="C11" s="41" t="s">
        <v>32</v>
      </c>
      <c r="D11" s="42" t="s">
        <v>33</v>
      </c>
      <c r="E11" s="42" t="s">
        <v>34</v>
      </c>
      <c r="F11" s="43" t="s">
        <v>35</v>
      </c>
      <c r="G11" s="43" t="s">
        <v>36</v>
      </c>
      <c r="H11" s="43" t="s">
        <v>37</v>
      </c>
      <c r="I11" s="44" t="s">
        <v>38</v>
      </c>
      <c r="J11" s="45" t="s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58"/>
      <c r="B12" s="16" t="s">
        <v>241</v>
      </c>
      <c r="C12" s="61">
        <f>-100*C3</f>
        <v>-800</v>
      </c>
      <c r="D12" s="48"/>
      <c r="E12" s="48"/>
      <c r="F12" s="48"/>
      <c r="G12" s="48"/>
      <c r="H12" s="48">
        <f>SUM(MSN!$D12:$G12)</f>
        <v>0</v>
      </c>
      <c r="I12" s="15">
        <f>SUM(MSN!$H12)</f>
        <v>0</v>
      </c>
      <c r="J12" s="5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58"/>
      <c r="B13" s="84" t="s">
        <v>242</v>
      </c>
      <c r="C13" s="85">
        <v>0</v>
      </c>
      <c r="D13" s="86"/>
      <c r="E13" s="86"/>
      <c r="F13" s="86"/>
      <c r="G13" s="86"/>
      <c r="H13" s="86">
        <f>SUM(MSN!$D13:$G13)</f>
        <v>0</v>
      </c>
      <c r="I13" s="87">
        <f>SUM(MSN!$H13)</f>
        <v>0</v>
      </c>
      <c r="J13" s="6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58"/>
      <c r="B14" s="16" t="s">
        <v>243</v>
      </c>
      <c r="C14" s="61">
        <f>-300*C3</f>
        <v>-2400</v>
      </c>
      <c r="D14" s="48"/>
      <c r="E14" s="48"/>
      <c r="F14" s="48"/>
      <c r="G14" s="48"/>
      <c r="H14" s="48">
        <f>SUM(MSN!$D14:$G14)</f>
        <v>0</v>
      </c>
      <c r="I14" s="15">
        <f>SUM(MSN!$H14)</f>
        <v>0</v>
      </c>
      <c r="J14" s="6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58"/>
      <c r="B15" s="18" t="s">
        <v>244</v>
      </c>
      <c r="C15" s="52">
        <f>-150*2</f>
        <v>-300</v>
      </c>
      <c r="D15" s="53"/>
      <c r="E15" s="53"/>
      <c r="F15" s="53"/>
      <c r="G15" s="53"/>
      <c r="H15" s="53">
        <f>SUM(MSN!$D15:$G15)</f>
        <v>0</v>
      </c>
      <c r="I15" s="21">
        <f>SUM(MSN!$H15)</f>
        <v>0</v>
      </c>
      <c r="J15" s="6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58"/>
      <c r="B16" s="125" t="s">
        <v>68</v>
      </c>
      <c r="C16" s="126">
        <v>0</v>
      </c>
      <c r="D16" s="131"/>
      <c r="E16" s="69"/>
      <c r="F16" s="48"/>
      <c r="G16" s="48"/>
      <c r="H16" s="48">
        <f>SUM(Centralt!$D16:$G16)</f>
        <v>0</v>
      </c>
      <c r="I16" s="126">
        <f>SUM(Centralt!$H16)</f>
        <v>0</v>
      </c>
      <c r="J16" s="324" t="s">
        <v>245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 x14ac:dyDescent="0.3">
      <c r="A17" s="58"/>
      <c r="B17" s="279" t="s">
        <v>240</v>
      </c>
      <c r="C17" s="280">
        <v>-3000</v>
      </c>
      <c r="D17" s="281"/>
      <c r="E17" s="281"/>
      <c r="F17" s="281"/>
      <c r="G17" s="281"/>
      <c r="H17" s="281">
        <f>SUM(MSN!$D17:$G17)</f>
        <v>0</v>
      </c>
      <c r="I17" s="282">
        <f>SUM(MSN!$H17)</f>
        <v>0</v>
      </c>
      <c r="J17" s="10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 x14ac:dyDescent="0.3">
      <c r="A18" s="58"/>
      <c r="B18" s="249" t="s">
        <v>246</v>
      </c>
      <c r="C18" s="108">
        <v>-8000</v>
      </c>
      <c r="D18" s="69"/>
      <c r="E18" s="69"/>
      <c r="F18" s="69"/>
      <c r="G18" s="69"/>
      <c r="H18" s="69">
        <f>SUM(MSN!$D18:$G18)</f>
        <v>0</v>
      </c>
      <c r="I18" s="250">
        <f>SUM(MSN!$H18)</f>
        <v>0</v>
      </c>
      <c r="J18" s="6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 x14ac:dyDescent="0.3">
      <c r="A19" s="58"/>
      <c r="B19" s="71" t="s">
        <v>247</v>
      </c>
      <c r="C19" s="26">
        <f>SUM(MSN!$C$12:$C$18)</f>
        <v>-14500</v>
      </c>
      <c r="D19" s="56" t="e">
        <f t="shared" ref="D19:H19" si="0">SUM(#REF!)</f>
        <v>#REF!</v>
      </c>
      <c r="E19" s="56" t="e">
        <f t="shared" si="0"/>
        <v>#REF!</v>
      </c>
      <c r="F19" s="56" t="e">
        <f t="shared" si="0"/>
        <v>#REF!</v>
      </c>
      <c r="G19" s="56" t="e">
        <f t="shared" si="0"/>
        <v>#REF!</v>
      </c>
      <c r="H19" s="56" t="e">
        <f t="shared" si="0"/>
        <v>#REF!</v>
      </c>
      <c r="I19" s="56">
        <f>SUM(I12:I17)</f>
        <v>0</v>
      </c>
      <c r="J19" s="7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 x14ac:dyDescent="0.3">
      <c r="A20" s="13"/>
      <c r="B20" s="1"/>
      <c r="C20" s="73"/>
      <c r="D20" s="73"/>
      <c r="E20" s="73"/>
      <c r="F20" s="73"/>
      <c r="G20" s="73"/>
      <c r="H20" s="73"/>
      <c r="I20" s="73"/>
      <c r="J20" s="7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 x14ac:dyDescent="0.3">
      <c r="A21" s="13"/>
      <c r="B21" s="71" t="s">
        <v>248</v>
      </c>
      <c r="C21" s="26">
        <f t="shared" ref="C21:H21" si="1">C8+C19</f>
        <v>-11500</v>
      </c>
      <c r="D21" s="26" t="e">
        <f t="shared" si="1"/>
        <v>#REF!</v>
      </c>
      <c r="E21" s="26" t="e">
        <f t="shared" si="1"/>
        <v>#REF!</v>
      </c>
      <c r="F21" s="26" t="e">
        <f t="shared" si="1"/>
        <v>#REF!</v>
      </c>
      <c r="G21" s="26" t="e">
        <f t="shared" si="1"/>
        <v>#REF!</v>
      </c>
      <c r="H21" s="26" t="e">
        <f t="shared" si="1"/>
        <v>#REF!</v>
      </c>
      <c r="I21" s="56">
        <f>(I19+I8)</f>
        <v>0</v>
      </c>
      <c r="J21" s="1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 x14ac:dyDescent="0.3">
      <c r="A22" s="13"/>
      <c r="B22" s="1"/>
      <c r="C22" s="1"/>
      <c r="D22" s="1"/>
      <c r="E22" s="1"/>
      <c r="F22" s="1"/>
      <c r="G22" s="1"/>
      <c r="H22" s="1"/>
      <c r="I22" s="1"/>
      <c r="J22" s="7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21" customHeight="1" x14ac:dyDescent="0.3">
      <c r="A23" s="1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 ht="21" customHeight="1" x14ac:dyDescent="0.3">
      <c r="A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 ht="21" customHeight="1" x14ac:dyDescent="0.3">
      <c r="A25" s="1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3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3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1"/>
      <c r="B41" s="1"/>
      <c r="C41" s="1"/>
      <c r="D41" s="1"/>
      <c r="E41" s="1"/>
      <c r="F41" s="8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/>
      <c r="B43" s="30"/>
      <c r="C43" s="30"/>
      <c r="D43" s="30"/>
      <c r="E43" s="3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A1:O1"/>
    <mergeCell ref="B9:C9"/>
  </mergeCells>
  <printOptions horizontalCentered="1"/>
  <pageMargins left="0.7" right="0.7" top="0.75" bottom="0.75" header="0" footer="0"/>
  <pageSetup scale="62" fitToHeight="0" orientation="landscape" r:id="rId1"/>
  <tableParts count="2"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60F1D"/>
    <pageSetUpPr fitToPage="1"/>
  </sheetPr>
  <dimension ref="A1:Z1000"/>
  <sheetViews>
    <sheetView showGridLines="0" topLeftCell="A4" workbookViewId="0">
      <selection activeCell="J9" sqref="J9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35.14062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4" t="s">
        <v>249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B2" s="81" t="s">
        <v>250</v>
      </c>
      <c r="C2" s="82" t="s">
        <v>251</v>
      </c>
      <c r="D2" s="1"/>
      <c r="E2" s="33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32"/>
      <c r="B3" s="34" t="s">
        <v>80</v>
      </c>
      <c r="C3" s="35">
        <v>10</v>
      </c>
      <c r="D3" s="1"/>
      <c r="E3" s="33"/>
      <c r="F3" s="1"/>
      <c r="G3" s="1"/>
      <c r="H3" s="1"/>
      <c r="I3" s="34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"/>
      <c r="D4" s="1"/>
      <c r="E4" s="1"/>
      <c r="F4" s="1"/>
      <c r="G4" s="1"/>
      <c r="H4" s="1"/>
      <c r="I4" s="34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1"/>
      <c r="B5" s="37" t="s">
        <v>30</v>
      </c>
      <c r="C5" s="38"/>
      <c r="D5" s="39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 x14ac:dyDescent="0.3">
      <c r="A6" s="13"/>
      <c r="B6" s="40" t="s">
        <v>252</v>
      </c>
      <c r="C6" s="41" t="s">
        <v>32</v>
      </c>
      <c r="D6" s="42" t="s">
        <v>33</v>
      </c>
      <c r="E6" s="42" t="s">
        <v>34</v>
      </c>
      <c r="F6" s="43" t="s">
        <v>35</v>
      </c>
      <c r="G6" s="43" t="s">
        <v>36</v>
      </c>
      <c r="H6" s="43" t="s">
        <v>37</v>
      </c>
      <c r="I6" s="44" t="s">
        <v>38</v>
      </c>
      <c r="J6" s="45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 x14ac:dyDescent="0.3">
      <c r="A7" s="46"/>
      <c r="B7" s="47" t="s">
        <v>253</v>
      </c>
      <c r="C7" s="111">
        <f>36000+4000</f>
        <v>40000</v>
      </c>
      <c r="D7" s="48"/>
      <c r="E7" s="48">
        <f t="shared" ref="E7:E8" si="0">0</f>
        <v>0</v>
      </c>
      <c r="F7" s="48">
        <v>0</v>
      </c>
      <c r="G7" s="48">
        <v>0</v>
      </c>
      <c r="H7" s="49">
        <f>SUM(Näringslivsnämnden!$D7:$G7)</f>
        <v>0</v>
      </c>
      <c r="I7" s="50">
        <v>0</v>
      </c>
      <c r="J7" s="322" t="s">
        <v>602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 x14ac:dyDescent="0.3">
      <c r="A8" s="46"/>
      <c r="B8" s="267" t="s">
        <v>254</v>
      </c>
      <c r="C8" s="264">
        <v>3000</v>
      </c>
      <c r="D8" s="269"/>
      <c r="E8" s="269">
        <f t="shared" si="0"/>
        <v>0</v>
      </c>
      <c r="F8" s="269">
        <v>0</v>
      </c>
      <c r="G8" s="269">
        <v>0</v>
      </c>
      <c r="H8" s="270">
        <f>SUM(Näringslivsnämnden!$D8:$G8)</f>
        <v>0</v>
      </c>
      <c r="I8" s="271">
        <v>0</v>
      </c>
      <c r="J8" s="323" t="s">
        <v>603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13"/>
      <c r="B9" s="55" t="s">
        <v>42</v>
      </c>
      <c r="C9" s="56">
        <f>SUM(C7:C8)</f>
        <v>43000</v>
      </c>
      <c r="D9" s="56">
        <f>SUM(Näringslivsnämnden!$D$7)</f>
        <v>0</v>
      </c>
      <c r="E9" s="56">
        <f>SUM(Näringslivsnämnden!$E$7)</f>
        <v>0</v>
      </c>
      <c r="F9" s="56">
        <f>SUM(Näringslivsnämnden!$F$7)</f>
        <v>0</v>
      </c>
      <c r="G9" s="56">
        <f>SUM(Näringslivsnämnden!$G$7)</f>
        <v>0</v>
      </c>
      <c r="H9" s="56">
        <f>SUM(Näringslivsnämnden!$H$7)</f>
        <v>0</v>
      </c>
      <c r="I9" s="56">
        <f>SUM(I7)</f>
        <v>0</v>
      </c>
      <c r="J9" s="5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13"/>
      <c r="B10" s="373"/>
      <c r="C10" s="372"/>
      <c r="D10" s="83"/>
      <c r="E10" s="8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58"/>
      <c r="B11" s="37" t="s">
        <v>43</v>
      </c>
      <c r="C11" s="38"/>
      <c r="D11" s="59"/>
      <c r="E11" s="59"/>
      <c r="F11" s="60"/>
      <c r="G11" s="60"/>
      <c r="H11" s="60"/>
      <c r="I11" s="60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58"/>
      <c r="B12" s="40" t="s">
        <v>255</v>
      </c>
      <c r="C12" s="41" t="s">
        <v>32</v>
      </c>
      <c r="D12" s="42" t="s">
        <v>33</v>
      </c>
      <c r="E12" s="42" t="s">
        <v>34</v>
      </c>
      <c r="F12" s="43" t="s">
        <v>35</v>
      </c>
      <c r="G12" s="43" t="s">
        <v>36</v>
      </c>
      <c r="H12" s="43" t="s">
        <v>37</v>
      </c>
      <c r="I12" s="44" t="s">
        <v>38</v>
      </c>
      <c r="J12" s="45" t="s">
        <v>39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58"/>
      <c r="B13" s="249" t="s">
        <v>256</v>
      </c>
      <c r="C13" s="108">
        <f>-100*C3</f>
        <v>-1000</v>
      </c>
      <c r="D13" s="69"/>
      <c r="E13" s="69"/>
      <c r="F13" s="69"/>
      <c r="G13" s="69"/>
      <c r="H13" s="69">
        <f>SUM(Näringslivsnämnden!$D13:$G13)</f>
        <v>0</v>
      </c>
      <c r="I13" s="250">
        <f>SUM(Näringslivsnämnden!$H13)</f>
        <v>0</v>
      </c>
      <c r="J13" s="5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58"/>
      <c r="B14" s="84" t="s">
        <v>257</v>
      </c>
      <c r="C14" s="85">
        <v>0</v>
      </c>
      <c r="D14" s="86"/>
      <c r="E14" s="86"/>
      <c r="F14" s="86"/>
      <c r="G14" s="86"/>
      <c r="H14" s="86">
        <f>SUM(Näringslivsnämnden!$D14:$G14)</f>
        <v>0</v>
      </c>
      <c r="I14" s="87">
        <f>SUM(Näringslivsnämnden!$H14)</f>
        <v>0</v>
      </c>
      <c r="J14" s="6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58"/>
      <c r="B15" s="249" t="s">
        <v>258</v>
      </c>
      <c r="C15" s="108">
        <f>-300*C3</f>
        <v>-3000</v>
      </c>
      <c r="D15" s="69"/>
      <c r="E15" s="69"/>
      <c r="F15" s="69"/>
      <c r="G15" s="69"/>
      <c r="H15" s="69">
        <f>SUM(Näringslivsnämnden!$D15:$G15)</f>
        <v>0</v>
      </c>
      <c r="I15" s="250">
        <f>SUM(Näringslivsnämnden!$H15)</f>
        <v>0</v>
      </c>
      <c r="J15" s="6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58"/>
      <c r="B16" s="18" t="s">
        <v>259</v>
      </c>
      <c r="C16" s="52">
        <f>-150*2</f>
        <v>-300</v>
      </c>
      <c r="D16" s="53"/>
      <c r="E16" s="53"/>
      <c r="F16" s="53"/>
      <c r="G16" s="53"/>
      <c r="H16" s="53">
        <f>SUM(Näringslivsnämnden!$D16:$G16)</f>
        <v>0</v>
      </c>
      <c r="I16" s="21">
        <f>SUM(Näringslivsnämnden!$H16)</f>
        <v>0</v>
      </c>
      <c r="J16" s="6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 x14ac:dyDescent="0.3">
      <c r="A17" s="58"/>
      <c r="B17" s="249" t="s">
        <v>254</v>
      </c>
      <c r="C17" s="108">
        <v>1400</v>
      </c>
      <c r="D17" s="69"/>
      <c r="E17" s="69"/>
      <c r="F17" s="69"/>
      <c r="G17" s="69"/>
      <c r="H17" s="69">
        <f>SUM(Näringslivsnämnden!$D17:$G17)</f>
        <v>0</v>
      </c>
      <c r="I17" s="250">
        <f>SUM(Näringslivsnämnden!$H17)</f>
        <v>0</v>
      </c>
      <c r="J17" s="6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 x14ac:dyDescent="0.3">
      <c r="A18" s="58"/>
      <c r="B18" s="71" t="s">
        <v>260</v>
      </c>
      <c r="C18" s="26">
        <f>SUM(Näringslivsnämnden!$C$13:$C$17)</f>
        <v>-2900</v>
      </c>
      <c r="D18" s="56" t="e">
        <f t="shared" ref="D18:H18" si="1">SUM(#REF!)</f>
        <v>#REF!</v>
      </c>
      <c r="E18" s="56" t="e">
        <f t="shared" si="1"/>
        <v>#REF!</v>
      </c>
      <c r="F18" s="56" t="e">
        <f t="shared" si="1"/>
        <v>#REF!</v>
      </c>
      <c r="G18" s="56" t="e">
        <f t="shared" si="1"/>
        <v>#REF!</v>
      </c>
      <c r="H18" s="56" t="e">
        <f t="shared" si="1"/>
        <v>#REF!</v>
      </c>
      <c r="I18" s="56">
        <f>SUM(I13:I17)</f>
        <v>0</v>
      </c>
      <c r="J18" s="7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 x14ac:dyDescent="0.3">
      <c r="A19" s="13"/>
      <c r="B19" s="1"/>
      <c r="C19" s="73"/>
      <c r="D19" s="73"/>
      <c r="E19" s="73"/>
      <c r="F19" s="73"/>
      <c r="G19" s="73"/>
      <c r="H19" s="73"/>
      <c r="I19" s="73"/>
      <c r="J19" s="7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 x14ac:dyDescent="0.3">
      <c r="A20" s="13"/>
      <c r="B20" s="75" t="s">
        <v>261</v>
      </c>
      <c r="C20" s="76">
        <f t="shared" ref="C20:H20" si="2">C9+C18</f>
        <v>40100</v>
      </c>
      <c r="D20" s="76" t="e">
        <f t="shared" si="2"/>
        <v>#REF!</v>
      </c>
      <c r="E20" s="76" t="e">
        <f t="shared" si="2"/>
        <v>#REF!</v>
      </c>
      <c r="F20" s="76" t="e">
        <f t="shared" si="2"/>
        <v>#REF!</v>
      </c>
      <c r="G20" s="76" t="e">
        <f t="shared" si="2"/>
        <v>#REF!</v>
      </c>
      <c r="H20" s="76" t="e">
        <f t="shared" si="2"/>
        <v>#REF!</v>
      </c>
      <c r="I20" s="77">
        <f>(I18+I9)</f>
        <v>0</v>
      </c>
      <c r="J20" s="7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 x14ac:dyDescent="0.3">
      <c r="A21" s="13"/>
      <c r="B21" s="1"/>
      <c r="C21" s="1"/>
      <c r="D21" s="1"/>
      <c r="E21" s="1"/>
      <c r="F21" s="1"/>
      <c r="G21" s="1"/>
      <c r="H21" s="1"/>
      <c r="I21" s="1"/>
      <c r="J21" s="7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 x14ac:dyDescent="0.3">
      <c r="A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21" customHeight="1" x14ac:dyDescent="0.3">
      <c r="A23" s="1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">
      <c r="A24" s="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3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3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3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"/>
      <c r="B40" s="1"/>
      <c r="C40" s="1"/>
      <c r="D40" s="1"/>
      <c r="E40" s="1"/>
      <c r="F40" s="8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1"/>
      <c r="B42" s="30"/>
      <c r="C42" s="30"/>
      <c r="D42" s="30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/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O1"/>
    <mergeCell ref="B10:C10"/>
  </mergeCells>
  <printOptions horizontalCentered="1"/>
  <pageMargins left="0.7" right="0.7" top="0.75" bottom="0.75" header="0" footer="0"/>
  <pageSetup scale="68" fitToHeight="0" orientation="landscape" r:id="rId1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A60F1D"/>
    <pageSetUpPr fitToPage="1"/>
  </sheetPr>
  <dimension ref="A1:Z1000"/>
  <sheetViews>
    <sheetView showGridLines="0" topLeftCell="A4" workbookViewId="0">
      <selection activeCell="J19" sqref="J19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53.570312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4" t="s">
        <v>262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B2" s="81" t="s">
        <v>263</v>
      </c>
      <c r="C2" s="82" t="s">
        <v>264</v>
      </c>
      <c r="D2" s="1"/>
      <c r="E2" s="33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32"/>
      <c r="B3" s="34" t="s">
        <v>80</v>
      </c>
      <c r="C3" s="35">
        <v>12</v>
      </c>
      <c r="D3" s="1"/>
      <c r="E3" s="33"/>
      <c r="F3" s="1"/>
      <c r="G3" s="1"/>
      <c r="H3" s="1"/>
      <c r="I3" s="34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"/>
      <c r="D4" s="1"/>
      <c r="E4" s="1"/>
      <c r="F4" s="1"/>
      <c r="G4" s="1"/>
      <c r="H4" s="1"/>
      <c r="I4" s="34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1"/>
      <c r="B5" s="37" t="s">
        <v>30</v>
      </c>
      <c r="C5" s="38"/>
      <c r="D5" s="39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 x14ac:dyDescent="0.3">
      <c r="A6" s="13"/>
      <c r="B6" s="40" t="s">
        <v>265</v>
      </c>
      <c r="C6" s="41" t="s">
        <v>32</v>
      </c>
      <c r="D6" s="42" t="s">
        <v>33</v>
      </c>
      <c r="E6" s="42" t="s">
        <v>34</v>
      </c>
      <c r="F6" s="43" t="s">
        <v>35</v>
      </c>
      <c r="G6" s="43" t="s">
        <v>36</v>
      </c>
      <c r="H6" s="43" t="s">
        <v>37</v>
      </c>
      <c r="I6" s="44" t="s">
        <v>38</v>
      </c>
      <c r="J6" s="45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 x14ac:dyDescent="0.3">
      <c r="A7" s="46"/>
      <c r="B7" s="47" t="s">
        <v>266</v>
      </c>
      <c r="C7" s="15">
        <v>2000</v>
      </c>
      <c r="D7" s="48"/>
      <c r="E7" s="48">
        <f t="shared" ref="E7:E8" si="0">0</f>
        <v>0</v>
      </c>
      <c r="F7" s="48">
        <v>0</v>
      </c>
      <c r="G7" s="48">
        <v>0</v>
      </c>
      <c r="H7" s="49">
        <f>SUM(Smörjkammarnämnden!$D7:$G7)</f>
        <v>0</v>
      </c>
      <c r="I7" s="50">
        <v>0</v>
      </c>
      <c r="J7" s="5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 x14ac:dyDescent="0.3">
      <c r="A8" s="46"/>
      <c r="B8" s="272" t="s">
        <v>267</v>
      </c>
      <c r="C8" s="273">
        <v>20000</v>
      </c>
      <c r="D8" s="274"/>
      <c r="E8" s="274">
        <f t="shared" si="0"/>
        <v>0</v>
      </c>
      <c r="F8" s="274">
        <v>0</v>
      </c>
      <c r="G8" s="274">
        <v>0</v>
      </c>
      <c r="H8" s="275">
        <f>SUM(Smörjkammarnämnden!$D8:$G8)</f>
        <v>0</v>
      </c>
      <c r="I8" s="276">
        <v>0</v>
      </c>
      <c r="J8" s="27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13"/>
      <c r="B9" s="55" t="s">
        <v>42</v>
      </c>
      <c r="C9" s="56">
        <f>SUM(C7:C8)</f>
        <v>22000</v>
      </c>
      <c r="D9" s="56">
        <f>SUM(Smörjkammarnämnden!$D$7)</f>
        <v>0</v>
      </c>
      <c r="E9" s="56">
        <f>SUM(Smörjkammarnämnden!$E$7)</f>
        <v>0</v>
      </c>
      <c r="F9" s="56">
        <f>SUM(Smörjkammarnämnden!$F$7)</f>
        <v>0</v>
      </c>
      <c r="G9" s="56">
        <f>SUM(Smörjkammarnämnden!$G$7)</f>
        <v>0</v>
      </c>
      <c r="H9" s="56">
        <f>SUM(Smörjkammarnämnden!$H$7)</f>
        <v>0</v>
      </c>
      <c r="I9" s="56">
        <f>SUM(I7)</f>
        <v>0</v>
      </c>
      <c r="J9" s="5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13"/>
      <c r="B10" s="373"/>
      <c r="C10" s="372"/>
      <c r="D10" s="83"/>
      <c r="E10" s="8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58"/>
      <c r="B11" s="37" t="s">
        <v>43</v>
      </c>
      <c r="C11" s="38"/>
      <c r="D11" s="59"/>
      <c r="E11" s="59"/>
      <c r="F11" s="60"/>
      <c r="G11" s="60"/>
      <c r="H11" s="60"/>
      <c r="I11" s="60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58"/>
      <c r="B12" s="40" t="s">
        <v>268</v>
      </c>
      <c r="C12" s="41" t="s">
        <v>32</v>
      </c>
      <c r="D12" s="42" t="s">
        <v>33</v>
      </c>
      <c r="E12" s="42" t="s">
        <v>34</v>
      </c>
      <c r="F12" s="43" t="s">
        <v>35</v>
      </c>
      <c r="G12" s="43" t="s">
        <v>36</v>
      </c>
      <c r="H12" s="43" t="s">
        <v>37</v>
      </c>
      <c r="I12" s="44" t="s">
        <v>38</v>
      </c>
      <c r="J12" s="45" t="s">
        <v>39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58"/>
      <c r="B13" s="16" t="s">
        <v>269</v>
      </c>
      <c r="C13" s="61">
        <f>-100*C3</f>
        <v>-1200</v>
      </c>
      <c r="D13" s="48"/>
      <c r="E13" s="48"/>
      <c r="F13" s="48"/>
      <c r="G13" s="48"/>
      <c r="H13" s="48">
        <f>SUM(Smörjkammarnämnden!$D13:$G13)</f>
        <v>0</v>
      </c>
      <c r="I13" s="15">
        <f>SUM(Smörjkammarnämnden!$H13)</f>
        <v>0</v>
      </c>
      <c r="J13" s="5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58"/>
      <c r="B14" s="84" t="s">
        <v>270</v>
      </c>
      <c r="C14" s="85">
        <v>0</v>
      </c>
      <c r="D14" s="86"/>
      <c r="E14" s="86"/>
      <c r="F14" s="86"/>
      <c r="G14" s="86"/>
      <c r="H14" s="86">
        <f>SUM(Smörjkammarnämnden!$D14:$G14)</f>
        <v>0</v>
      </c>
      <c r="I14" s="87">
        <f>SUM(Smörjkammarnämnden!$H14)</f>
        <v>0</v>
      </c>
      <c r="J14" s="6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58"/>
      <c r="B15" s="16" t="s">
        <v>271</v>
      </c>
      <c r="C15" s="61">
        <f>-300*C3</f>
        <v>-3600</v>
      </c>
      <c r="D15" s="48"/>
      <c r="E15" s="48"/>
      <c r="F15" s="48"/>
      <c r="G15" s="48"/>
      <c r="H15" s="48">
        <f>SUM(Smörjkammarnämnden!$D15:$G15)</f>
        <v>0</v>
      </c>
      <c r="I15" s="15">
        <f>SUM(Smörjkammarnämnden!$H15)</f>
        <v>0</v>
      </c>
      <c r="J15" s="6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58"/>
      <c r="B16" s="18" t="s">
        <v>272</v>
      </c>
      <c r="C16" s="52">
        <f>-150*2</f>
        <v>-300</v>
      </c>
      <c r="D16" s="53"/>
      <c r="E16" s="53"/>
      <c r="F16" s="53"/>
      <c r="G16" s="53"/>
      <c r="H16" s="53">
        <f>SUM(Smörjkammarnämnden!$D16:$G16)</f>
        <v>0</v>
      </c>
      <c r="I16" s="21">
        <f>SUM(Smörjkammarnämnden!$H16)</f>
        <v>0</v>
      </c>
      <c r="J16" s="6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 x14ac:dyDescent="0.3">
      <c r="A17" s="58"/>
      <c r="B17" s="47" t="s">
        <v>273</v>
      </c>
      <c r="C17" s="61">
        <v>-8000</v>
      </c>
      <c r="D17" s="48"/>
      <c r="E17" s="48"/>
      <c r="F17" s="48"/>
      <c r="G17" s="48"/>
      <c r="H17" s="48">
        <f>SUM(Smörjkammarnämnden!$D17:$G17)</f>
        <v>0</v>
      </c>
      <c r="I17" s="15">
        <f>SUM(Smörjkammarnämnden!$H17)</f>
        <v>0</v>
      </c>
      <c r="J17" s="6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 x14ac:dyDescent="0.3">
      <c r="A18" s="58"/>
      <c r="B18" s="89" t="s">
        <v>274</v>
      </c>
      <c r="C18" s="112">
        <f>-15000</f>
        <v>-15000</v>
      </c>
      <c r="D18" s="53"/>
      <c r="E18" s="53"/>
      <c r="F18" s="53"/>
      <c r="G18" s="53"/>
      <c r="H18" s="53">
        <f>SUM(Smörjkammarnämnden!$D18:$G18)</f>
        <v>0</v>
      </c>
      <c r="I18" s="21">
        <f>SUM(Smörjkammarnämnden!$H18)</f>
        <v>0</v>
      </c>
      <c r="J18" s="321" t="s">
        <v>601</v>
      </c>
      <c r="K18" s="7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 x14ac:dyDescent="0.3">
      <c r="A19" s="58"/>
      <c r="B19" s="249" t="s">
        <v>275</v>
      </c>
      <c r="C19" s="108">
        <v>-20000</v>
      </c>
      <c r="D19" s="69"/>
      <c r="E19" s="69"/>
      <c r="F19" s="69"/>
      <c r="G19" s="69"/>
      <c r="H19" s="69">
        <f>SUM(Smörjkammarnämnden!$D19:$G19)</f>
        <v>0</v>
      </c>
      <c r="I19" s="250">
        <f>SUM(Smörjkammarnämnden!$H19)</f>
        <v>0</v>
      </c>
      <c r="J19" s="6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 x14ac:dyDescent="0.3">
      <c r="A20" s="58"/>
      <c r="B20" s="71" t="s">
        <v>276</v>
      </c>
      <c r="C20" s="26">
        <f>SUM(C13:C19)</f>
        <v>-48100</v>
      </c>
      <c r="D20" s="56" t="e">
        <f t="shared" ref="D20:H20" si="1">SUM(#REF!)</f>
        <v>#REF!</v>
      </c>
      <c r="E20" s="56" t="e">
        <f t="shared" si="1"/>
        <v>#REF!</v>
      </c>
      <c r="F20" s="56" t="e">
        <f t="shared" si="1"/>
        <v>#REF!</v>
      </c>
      <c r="G20" s="56" t="e">
        <f t="shared" si="1"/>
        <v>#REF!</v>
      </c>
      <c r="H20" s="56" t="e">
        <f t="shared" si="1"/>
        <v>#REF!</v>
      </c>
      <c r="I20" s="56">
        <f>SUM(I13:I17)</f>
        <v>0</v>
      </c>
      <c r="J20" s="7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 x14ac:dyDescent="0.3">
      <c r="A21" s="13"/>
      <c r="B21" s="1"/>
      <c r="C21" s="73"/>
      <c r="D21" s="73"/>
      <c r="E21" s="73"/>
      <c r="F21" s="73"/>
      <c r="G21" s="73"/>
      <c r="H21" s="73"/>
      <c r="I21" s="73"/>
      <c r="J21" s="7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 x14ac:dyDescent="0.3">
      <c r="A22" s="13"/>
      <c r="B22" s="71" t="s">
        <v>277</v>
      </c>
      <c r="C22" s="26">
        <f t="shared" ref="C22:H22" si="2">C9+C20</f>
        <v>-26100</v>
      </c>
      <c r="D22" s="26" t="e">
        <f t="shared" si="2"/>
        <v>#REF!</v>
      </c>
      <c r="E22" s="26" t="e">
        <f t="shared" si="2"/>
        <v>#REF!</v>
      </c>
      <c r="F22" s="26" t="e">
        <f t="shared" si="2"/>
        <v>#REF!</v>
      </c>
      <c r="G22" s="26" t="e">
        <f t="shared" si="2"/>
        <v>#REF!</v>
      </c>
      <c r="H22" s="26" t="e">
        <f t="shared" si="2"/>
        <v>#REF!</v>
      </c>
      <c r="I22" s="56">
        <f>(I20+I9)</f>
        <v>0</v>
      </c>
      <c r="J22" s="1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21" customHeight="1" x14ac:dyDescent="0.3">
      <c r="A23" s="13"/>
      <c r="B23" s="1"/>
      <c r="C23" s="1"/>
      <c r="D23" s="1"/>
      <c r="E23" s="1"/>
      <c r="F23" s="1"/>
      <c r="G23" s="1"/>
      <c r="H23" s="1"/>
      <c r="I23" s="1"/>
      <c r="J23" s="7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 ht="21" customHeight="1" x14ac:dyDescent="0.3">
      <c r="A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 ht="21" customHeight="1" x14ac:dyDescent="0.3">
      <c r="A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 ht="21" customHeight="1" x14ac:dyDescent="0.3">
      <c r="A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6" ht="21" customHeight="1" x14ac:dyDescent="0.3">
      <c r="A27" s="1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3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3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3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1"/>
      <c r="B42" s="1"/>
      <c r="C42" s="1"/>
      <c r="D42" s="1"/>
      <c r="E42" s="1"/>
      <c r="F42" s="8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30"/>
      <c r="C44" s="30"/>
      <c r="D44" s="30"/>
      <c r="E44" s="3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O1"/>
    <mergeCell ref="B10:C10"/>
  </mergeCells>
  <printOptions horizontalCentered="1"/>
  <pageMargins left="0.7" right="0.7" top="0.75" bottom="0.75" header="0" footer="0"/>
  <pageSetup scale="62" fitToHeight="0" orientation="landscape" r:id="rId1"/>
  <tableParts count="2">
    <tablePart r:id="rId2"/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A60F1D"/>
    <pageSetUpPr fitToPage="1"/>
  </sheetPr>
  <dimension ref="A1:Z1000"/>
  <sheetViews>
    <sheetView showGridLines="0" workbookViewId="0">
      <selection activeCell="K21" sqref="K21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34.8554687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4" t="s">
        <v>278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B2" s="81" t="s">
        <v>279</v>
      </c>
      <c r="C2" s="82" t="s">
        <v>280</v>
      </c>
      <c r="D2" s="1"/>
      <c r="E2" s="33"/>
      <c r="F2" s="1"/>
      <c r="G2" s="1"/>
      <c r="H2" s="1"/>
    </row>
    <row r="3" spans="1:26" ht="20.25" customHeight="1" x14ac:dyDescent="0.2">
      <c r="A3" s="32"/>
      <c r="B3" s="81" t="s">
        <v>281</v>
      </c>
      <c r="C3" s="82" t="s">
        <v>282</v>
      </c>
      <c r="D3" s="1"/>
      <c r="E3" s="33"/>
      <c r="F3" s="1"/>
      <c r="G3" s="1"/>
      <c r="H3" s="1"/>
    </row>
    <row r="4" spans="1:26" ht="20.25" customHeight="1" x14ac:dyDescent="0.2">
      <c r="A4" s="32"/>
      <c r="B4" s="81" t="s">
        <v>283</v>
      </c>
      <c r="C4" s="82" t="s">
        <v>284</v>
      </c>
      <c r="D4" s="1"/>
      <c r="E4" s="33"/>
      <c r="F4" s="1"/>
      <c r="G4" s="1"/>
      <c r="H4" s="1"/>
    </row>
    <row r="5" spans="1:26" ht="20.25" customHeight="1" x14ac:dyDescent="0.2">
      <c r="A5" s="32"/>
      <c r="B5" s="81" t="s">
        <v>285</v>
      </c>
      <c r="C5" s="82" t="s">
        <v>286</v>
      </c>
      <c r="D5" s="1"/>
      <c r="E5" s="33"/>
      <c r="F5" s="1"/>
      <c r="G5" s="1"/>
      <c r="H5" s="1"/>
    </row>
    <row r="6" spans="1:26" ht="20.25" customHeight="1" x14ac:dyDescent="0.2">
      <c r="A6" s="32"/>
      <c r="B6" s="34" t="s">
        <v>80</v>
      </c>
      <c r="C6" s="35">
        <v>40</v>
      </c>
      <c r="D6" s="1"/>
      <c r="E6" s="33"/>
      <c r="F6" s="1"/>
      <c r="G6" s="1"/>
      <c r="H6" s="1"/>
      <c r="I6" s="34"/>
      <c r="J6" s="35"/>
    </row>
    <row r="7" spans="1:26" ht="21" customHeight="1" x14ac:dyDescent="0.3">
      <c r="A7" s="1"/>
      <c r="D7" s="1"/>
      <c r="E7" s="1"/>
      <c r="F7" s="1"/>
      <c r="G7" s="1"/>
      <c r="H7" s="1"/>
      <c r="I7" s="34"/>
      <c r="J7" s="35"/>
    </row>
    <row r="8" spans="1:26" ht="21" customHeight="1" x14ac:dyDescent="0.3">
      <c r="A8" s="1"/>
      <c r="B8" s="37" t="s">
        <v>30</v>
      </c>
      <c r="C8" s="38"/>
      <c r="D8" s="39"/>
      <c r="E8" s="39"/>
      <c r="F8" s="1"/>
      <c r="G8" s="1"/>
      <c r="H8" s="1"/>
      <c r="I8" s="1"/>
      <c r="J8" s="1"/>
    </row>
    <row r="9" spans="1:26" ht="21" customHeight="1" x14ac:dyDescent="0.3">
      <c r="A9" s="13"/>
      <c r="B9" s="40" t="s">
        <v>287</v>
      </c>
      <c r="C9" s="41" t="s">
        <v>32</v>
      </c>
      <c r="D9" s="42" t="s">
        <v>33</v>
      </c>
      <c r="E9" s="42" t="s">
        <v>34</v>
      </c>
      <c r="F9" s="43" t="s">
        <v>35</v>
      </c>
      <c r="G9" s="43" t="s">
        <v>36</v>
      </c>
      <c r="H9" s="43" t="s">
        <v>37</v>
      </c>
      <c r="I9" s="44" t="s">
        <v>38</v>
      </c>
      <c r="J9" s="45" t="s">
        <v>39</v>
      </c>
    </row>
    <row r="10" spans="1:26" ht="21" customHeight="1" x14ac:dyDescent="0.3">
      <c r="A10" s="46"/>
      <c r="B10" s="278" t="s">
        <v>288</v>
      </c>
      <c r="C10" s="278">
        <v>34000</v>
      </c>
      <c r="D10" s="278"/>
      <c r="E10" s="278">
        <f>0</f>
        <v>0</v>
      </c>
      <c r="F10" s="278">
        <v>0</v>
      </c>
      <c r="G10" s="278">
        <v>0</v>
      </c>
      <c r="H10" s="278">
        <f>SUM(Studienämnden!$D10:$G10)</f>
        <v>0</v>
      </c>
      <c r="I10" s="320">
        <v>0</v>
      </c>
      <c r="J10" s="51" t="s">
        <v>289</v>
      </c>
    </row>
    <row r="11" spans="1:26" ht="21" customHeight="1" x14ac:dyDescent="0.3">
      <c r="A11" s="13"/>
      <c r="B11" s="55" t="s">
        <v>42</v>
      </c>
      <c r="C11" s="56">
        <f>SUM(C10)</f>
        <v>34000</v>
      </c>
      <c r="D11" s="56">
        <f>SUM(Studienämnden!$D$10)</f>
        <v>0</v>
      </c>
      <c r="E11" s="56">
        <f>SUM(Studienämnden!$E$10)</f>
        <v>0</v>
      </c>
      <c r="F11" s="56">
        <f>SUM(Studienämnden!$F$10)</f>
        <v>0</v>
      </c>
      <c r="G11" s="56">
        <f>SUM(Studienämnden!$G$10)</f>
        <v>0</v>
      </c>
      <c r="H11" s="56">
        <f>SUM(Studienämnden!$H$10)</f>
        <v>0</v>
      </c>
      <c r="I11" s="56">
        <f>SUM(I10)</f>
        <v>0</v>
      </c>
      <c r="J11" s="57"/>
    </row>
    <row r="12" spans="1:26" ht="21" customHeight="1" x14ac:dyDescent="0.3">
      <c r="A12" s="13"/>
      <c r="B12" s="373"/>
      <c r="C12" s="372"/>
      <c r="D12" s="83"/>
      <c r="E12" s="83"/>
      <c r="F12" s="1"/>
      <c r="G12" s="1"/>
      <c r="H12" s="1"/>
      <c r="I12" s="1"/>
      <c r="J12" s="1"/>
    </row>
    <row r="13" spans="1:26" ht="21" customHeight="1" x14ac:dyDescent="0.3">
      <c r="A13" s="58"/>
      <c r="B13" s="37" t="s">
        <v>43</v>
      </c>
      <c r="C13" s="38"/>
      <c r="D13" s="59"/>
      <c r="E13" s="59"/>
      <c r="F13" s="60"/>
      <c r="G13" s="60"/>
      <c r="H13" s="60"/>
      <c r="I13" s="60"/>
      <c r="J13" s="60"/>
    </row>
    <row r="14" spans="1:26" ht="21" customHeight="1" x14ac:dyDescent="0.3">
      <c r="A14" s="58"/>
      <c r="B14" s="40" t="s">
        <v>290</v>
      </c>
      <c r="C14" s="41" t="s">
        <v>32</v>
      </c>
      <c r="D14" s="42" t="s">
        <v>33</v>
      </c>
      <c r="E14" s="42" t="s">
        <v>34</v>
      </c>
      <c r="F14" s="43" t="s">
        <v>35</v>
      </c>
      <c r="G14" s="43" t="s">
        <v>36</v>
      </c>
      <c r="H14" s="43" t="s">
        <v>37</v>
      </c>
      <c r="I14" s="44" t="s">
        <v>38</v>
      </c>
      <c r="J14" s="45" t="s">
        <v>39</v>
      </c>
    </row>
    <row r="15" spans="1:26" ht="21" customHeight="1" x14ac:dyDescent="0.3">
      <c r="A15" s="58"/>
      <c r="B15" s="16" t="s">
        <v>291</v>
      </c>
      <c r="C15" s="61">
        <f>-100*C6</f>
        <v>-4000</v>
      </c>
      <c r="D15" s="48"/>
      <c r="E15" s="48"/>
      <c r="F15" s="48"/>
      <c r="G15" s="48"/>
      <c r="H15" s="48">
        <f>SUM(Studienämnden!$D15:$G15)</f>
        <v>0</v>
      </c>
      <c r="I15" s="15">
        <f>SUM(Studienämnden!$H15)</f>
        <v>0</v>
      </c>
      <c r="J15" s="51"/>
    </row>
    <row r="16" spans="1:26" ht="21" customHeight="1" x14ac:dyDescent="0.3">
      <c r="A16" s="58"/>
      <c r="B16" s="84" t="s">
        <v>292</v>
      </c>
      <c r="C16" s="85">
        <v>0</v>
      </c>
      <c r="D16" s="86"/>
      <c r="E16" s="86"/>
      <c r="F16" s="86"/>
      <c r="G16" s="86"/>
      <c r="H16" s="86">
        <f>SUM(Studienämnden!$D16:$G16)</f>
        <v>0</v>
      </c>
      <c r="I16" s="87">
        <f>SUM(Studienämnden!$H16)</f>
        <v>0</v>
      </c>
      <c r="J16" s="63"/>
    </row>
    <row r="17" spans="1:10" ht="21" customHeight="1" x14ac:dyDescent="0.3">
      <c r="A17" s="58"/>
      <c r="B17" s="16" t="s">
        <v>293</v>
      </c>
      <c r="C17" s="61">
        <f>-300*C6</f>
        <v>-12000</v>
      </c>
      <c r="D17" s="48"/>
      <c r="E17" s="48"/>
      <c r="F17" s="48"/>
      <c r="G17" s="48"/>
      <c r="H17" s="48">
        <f>SUM(Studienämnden!$D17:$G17)</f>
        <v>0</v>
      </c>
      <c r="I17" s="15">
        <f>SUM(Studienämnden!$H17)</f>
        <v>0</v>
      </c>
      <c r="J17" s="64"/>
    </row>
    <row r="18" spans="1:10" ht="21" customHeight="1" x14ac:dyDescent="0.3">
      <c r="A18" s="58"/>
      <c r="B18" s="18" t="s">
        <v>294</v>
      </c>
      <c r="C18" s="52">
        <f>-150*8</f>
        <v>-1200</v>
      </c>
      <c r="D18" s="53"/>
      <c r="E18" s="53"/>
      <c r="F18" s="53"/>
      <c r="G18" s="53"/>
      <c r="H18" s="53">
        <f>SUM(Studienämnden!$D18:$G18)</f>
        <v>0</v>
      </c>
      <c r="I18" s="21">
        <f>SUM(Studienämnden!$H18)</f>
        <v>0</v>
      </c>
      <c r="J18" s="65"/>
    </row>
    <row r="19" spans="1:10" ht="21" customHeight="1" x14ac:dyDescent="0.3">
      <c r="A19" s="58"/>
      <c r="B19" s="47" t="s">
        <v>295</v>
      </c>
      <c r="C19" s="114">
        <f>-C6*100*4-500+3000</f>
        <v>-13500</v>
      </c>
      <c r="D19" s="48"/>
      <c r="E19" s="48"/>
      <c r="F19" s="48"/>
      <c r="G19" s="48"/>
      <c r="H19" s="48">
        <f>SUM(Studienämnden!$D19:$G19)</f>
        <v>0</v>
      </c>
      <c r="I19" s="15">
        <f>SUM(Studienämnden!$H19)</f>
        <v>0</v>
      </c>
      <c r="J19" s="88" t="s">
        <v>296</v>
      </c>
    </row>
    <row r="20" spans="1:10" ht="21" customHeight="1" x14ac:dyDescent="0.3">
      <c r="A20" s="46"/>
      <c r="B20" s="267" t="s">
        <v>297</v>
      </c>
      <c r="C20" s="268">
        <v>-3300</v>
      </c>
      <c r="D20" s="269"/>
      <c r="E20" s="269"/>
      <c r="F20" s="269"/>
      <c r="G20" s="269"/>
      <c r="H20" s="269">
        <f>SUM(Studienämnden!$D20:$G20)</f>
        <v>0</v>
      </c>
      <c r="I20" s="264">
        <f>SUM(Studienämnden!$H20)</f>
        <v>0</v>
      </c>
      <c r="J20" s="113" t="s">
        <v>296</v>
      </c>
    </row>
    <row r="21" spans="1:10" ht="21" customHeight="1" x14ac:dyDescent="0.3">
      <c r="A21" s="58"/>
      <c r="B21" s="71" t="s">
        <v>298</v>
      </c>
      <c r="C21" s="26">
        <f>SUM(Studienämnden!$C$15:$C$20)</f>
        <v>-34000</v>
      </c>
      <c r="D21" s="56" t="e">
        <f t="shared" ref="D21:H21" si="0">SUM(#REF!)</f>
        <v>#REF!</v>
      </c>
      <c r="E21" s="56" t="e">
        <f t="shared" si="0"/>
        <v>#REF!</v>
      </c>
      <c r="F21" s="56" t="e">
        <f t="shared" si="0"/>
        <v>#REF!</v>
      </c>
      <c r="G21" s="56" t="e">
        <f t="shared" si="0"/>
        <v>#REF!</v>
      </c>
      <c r="H21" s="56" t="e">
        <f t="shared" si="0"/>
        <v>#REF!</v>
      </c>
      <c r="I21" s="56">
        <f>SUM(I15:I19)</f>
        <v>0</v>
      </c>
      <c r="J21" s="72"/>
    </row>
    <row r="22" spans="1:10" ht="21" customHeight="1" x14ac:dyDescent="0.3">
      <c r="A22" s="13"/>
      <c r="B22" s="1"/>
      <c r="C22" s="73"/>
      <c r="D22" s="73"/>
      <c r="E22" s="73"/>
      <c r="F22" s="73"/>
      <c r="G22" s="73"/>
      <c r="H22" s="73"/>
      <c r="I22" s="73"/>
      <c r="J22" s="74"/>
    </row>
    <row r="23" spans="1:10" ht="21" customHeight="1" x14ac:dyDescent="0.3">
      <c r="A23" s="13"/>
      <c r="B23" s="71" t="s">
        <v>299</v>
      </c>
      <c r="C23" s="26">
        <f t="shared" ref="C23:H23" si="1">C11+C21</f>
        <v>0</v>
      </c>
      <c r="D23" s="26" t="e">
        <f t="shared" si="1"/>
        <v>#REF!</v>
      </c>
      <c r="E23" s="26" t="e">
        <f t="shared" si="1"/>
        <v>#REF!</v>
      </c>
      <c r="F23" s="26" t="e">
        <f t="shared" si="1"/>
        <v>#REF!</v>
      </c>
      <c r="G23" s="26" t="e">
        <f t="shared" si="1"/>
        <v>#REF!</v>
      </c>
      <c r="H23" s="26" t="e">
        <f t="shared" si="1"/>
        <v>#REF!</v>
      </c>
      <c r="I23" s="56">
        <f>(I21+I11)</f>
        <v>0</v>
      </c>
      <c r="J23" s="110"/>
    </row>
    <row r="24" spans="1:10" ht="21" customHeight="1" x14ac:dyDescent="0.3"/>
    <row r="25" spans="1:10" ht="21" customHeight="1" x14ac:dyDescent="0.3"/>
    <row r="26" spans="1:10" ht="21" customHeight="1" x14ac:dyDescent="0.3"/>
    <row r="27" spans="1:10" ht="21" customHeight="1" x14ac:dyDescent="0.3"/>
    <row r="28" spans="1:10" ht="21" customHeight="1" x14ac:dyDescent="0.3"/>
    <row r="29" spans="1:10" ht="21" customHeight="1" x14ac:dyDescent="0.3"/>
    <row r="30" spans="1:10" ht="21" customHeight="1" x14ac:dyDescent="0.3"/>
    <row r="31" spans="1:10" ht="21" customHeight="1" x14ac:dyDescent="0.3"/>
    <row r="32" spans="1:10" ht="21" customHeight="1" x14ac:dyDescent="0.3"/>
    <row r="33" ht="21" customHeight="1" x14ac:dyDescent="0.3"/>
    <row r="34" ht="21" customHeight="1" x14ac:dyDescent="0.3"/>
    <row r="35" ht="21" customHeight="1" x14ac:dyDescent="0.3"/>
    <row r="36" ht="21" customHeight="1" x14ac:dyDescent="0.3"/>
    <row r="37" ht="21" customHeight="1" x14ac:dyDescent="0.3"/>
    <row r="38" ht="21" customHeight="1" x14ac:dyDescent="0.3"/>
    <row r="39" ht="21" customHeight="1" x14ac:dyDescent="0.3"/>
    <row r="40" ht="21" customHeight="1" x14ac:dyDescent="0.3"/>
    <row r="41" ht="21" customHeight="1" x14ac:dyDescent="0.3"/>
    <row r="42" ht="21" customHeight="1" x14ac:dyDescent="0.3"/>
    <row r="43" ht="21" customHeight="1" x14ac:dyDescent="0.3"/>
    <row r="44" ht="21" customHeight="1" x14ac:dyDescent="0.3"/>
    <row r="45" ht="21" customHeight="1" x14ac:dyDescent="0.3"/>
    <row r="46" ht="21" customHeight="1" x14ac:dyDescent="0.3"/>
    <row r="47" ht="21" customHeight="1" x14ac:dyDescent="0.3"/>
    <row r="48" ht="21" customHeight="1" x14ac:dyDescent="0.3"/>
    <row r="49" ht="21" customHeight="1" x14ac:dyDescent="0.3"/>
    <row r="50" ht="21" customHeight="1" x14ac:dyDescent="0.3"/>
    <row r="51" ht="21" customHeight="1" x14ac:dyDescent="0.3"/>
    <row r="52" ht="21" customHeight="1" x14ac:dyDescent="0.3"/>
    <row r="53" ht="21" customHeight="1" x14ac:dyDescent="0.3"/>
    <row r="54" ht="21" customHeight="1" x14ac:dyDescent="0.3"/>
    <row r="55" ht="21" customHeight="1" x14ac:dyDescent="0.3"/>
    <row r="56" ht="21" customHeight="1" x14ac:dyDescent="0.3"/>
    <row r="57" ht="21" customHeight="1" x14ac:dyDescent="0.3"/>
    <row r="58" ht="21" customHeight="1" x14ac:dyDescent="0.3"/>
    <row r="59" ht="21" customHeight="1" x14ac:dyDescent="0.3"/>
    <row r="60" ht="21" customHeight="1" x14ac:dyDescent="0.3"/>
    <row r="61" ht="21" customHeight="1" x14ac:dyDescent="0.3"/>
    <row r="62" ht="21" customHeight="1" x14ac:dyDescent="0.3"/>
    <row r="63" ht="21" customHeight="1" x14ac:dyDescent="0.3"/>
    <row r="6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  <row r="95" ht="21" customHeight="1" x14ac:dyDescent="0.3"/>
    <row r="96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  <row r="138" ht="21" customHeight="1" x14ac:dyDescent="0.3"/>
    <row r="139" ht="21" customHeight="1" x14ac:dyDescent="0.3"/>
    <row r="140" ht="21" customHeight="1" x14ac:dyDescent="0.3"/>
    <row r="141" ht="21" customHeight="1" x14ac:dyDescent="0.3"/>
    <row r="142" ht="21" customHeight="1" x14ac:dyDescent="0.3"/>
    <row r="143" ht="21" customHeight="1" x14ac:dyDescent="0.3"/>
    <row r="144" ht="21" customHeight="1" x14ac:dyDescent="0.3"/>
    <row r="145" ht="21" customHeight="1" x14ac:dyDescent="0.3"/>
    <row r="146" ht="21" customHeight="1" x14ac:dyDescent="0.3"/>
    <row r="147" ht="21" customHeight="1" x14ac:dyDescent="0.3"/>
    <row r="148" ht="21" customHeight="1" x14ac:dyDescent="0.3"/>
    <row r="149" ht="21" customHeight="1" x14ac:dyDescent="0.3"/>
    <row r="150" ht="21" customHeight="1" x14ac:dyDescent="0.3"/>
    <row r="151" ht="21" customHeight="1" x14ac:dyDescent="0.3"/>
    <row r="152" ht="21" customHeight="1" x14ac:dyDescent="0.3"/>
    <row r="153" ht="21" customHeight="1" x14ac:dyDescent="0.3"/>
    <row r="154" ht="21" customHeight="1" x14ac:dyDescent="0.3"/>
    <row r="155" ht="21" customHeight="1" x14ac:dyDescent="0.3"/>
    <row r="156" ht="21" customHeight="1" x14ac:dyDescent="0.3"/>
    <row r="157" ht="21" customHeight="1" x14ac:dyDescent="0.3"/>
    <row r="158" ht="21" customHeight="1" x14ac:dyDescent="0.3"/>
    <row r="159" ht="21" customHeight="1" x14ac:dyDescent="0.3"/>
    <row r="160" ht="21" customHeight="1" x14ac:dyDescent="0.3"/>
    <row r="161" ht="21" customHeight="1" x14ac:dyDescent="0.3"/>
    <row r="162" ht="21" customHeight="1" x14ac:dyDescent="0.3"/>
    <row r="163" ht="21" customHeight="1" x14ac:dyDescent="0.3"/>
    <row r="164" ht="21" customHeight="1" x14ac:dyDescent="0.3"/>
    <row r="165" ht="21" customHeight="1" x14ac:dyDescent="0.3"/>
    <row r="166" ht="21" customHeight="1" x14ac:dyDescent="0.3"/>
    <row r="167" ht="21" customHeight="1" x14ac:dyDescent="0.3"/>
    <row r="168" ht="21" customHeight="1" x14ac:dyDescent="0.3"/>
    <row r="169" ht="21" customHeight="1" x14ac:dyDescent="0.3"/>
    <row r="170" ht="21" customHeight="1" x14ac:dyDescent="0.3"/>
    <row r="171" ht="21" customHeight="1" x14ac:dyDescent="0.3"/>
    <row r="172" ht="21" customHeight="1" x14ac:dyDescent="0.3"/>
    <row r="173" ht="21" customHeight="1" x14ac:dyDescent="0.3"/>
    <row r="174" ht="21" customHeight="1" x14ac:dyDescent="0.3"/>
    <row r="175" ht="21" customHeight="1" x14ac:dyDescent="0.3"/>
    <row r="176" ht="21" customHeight="1" x14ac:dyDescent="0.3"/>
    <row r="177" ht="21" customHeight="1" x14ac:dyDescent="0.3"/>
    <row r="178" ht="21" customHeight="1" x14ac:dyDescent="0.3"/>
    <row r="179" ht="21" customHeight="1" x14ac:dyDescent="0.3"/>
    <row r="180" ht="21" customHeight="1" x14ac:dyDescent="0.3"/>
    <row r="181" ht="21" customHeight="1" x14ac:dyDescent="0.3"/>
    <row r="182" ht="21" customHeight="1" x14ac:dyDescent="0.3"/>
    <row r="183" ht="21" customHeight="1" x14ac:dyDescent="0.3"/>
    <row r="184" ht="21" customHeight="1" x14ac:dyDescent="0.3"/>
    <row r="185" ht="21" customHeight="1" x14ac:dyDescent="0.3"/>
    <row r="186" ht="21" customHeight="1" x14ac:dyDescent="0.3"/>
    <row r="187" ht="21" customHeight="1" x14ac:dyDescent="0.3"/>
    <row r="188" ht="21" customHeight="1" x14ac:dyDescent="0.3"/>
    <row r="189" ht="21" customHeight="1" x14ac:dyDescent="0.3"/>
    <row r="190" ht="21" customHeight="1" x14ac:dyDescent="0.3"/>
    <row r="191" ht="21" customHeight="1" x14ac:dyDescent="0.3"/>
    <row r="192" ht="21" customHeight="1" x14ac:dyDescent="0.3"/>
    <row r="193" ht="21" customHeight="1" x14ac:dyDescent="0.3"/>
    <row r="194" ht="21" customHeight="1" x14ac:dyDescent="0.3"/>
    <row r="195" ht="21" customHeight="1" x14ac:dyDescent="0.3"/>
    <row r="196" ht="21" customHeight="1" x14ac:dyDescent="0.3"/>
    <row r="197" ht="21" customHeight="1" x14ac:dyDescent="0.3"/>
    <row r="198" ht="21" customHeight="1" x14ac:dyDescent="0.3"/>
    <row r="199" ht="21" customHeight="1" x14ac:dyDescent="0.3"/>
    <row r="200" ht="21" customHeight="1" x14ac:dyDescent="0.3"/>
    <row r="201" ht="21" customHeight="1" x14ac:dyDescent="0.3"/>
    <row r="202" ht="21" customHeight="1" x14ac:dyDescent="0.3"/>
    <row r="203" ht="21" customHeight="1" x14ac:dyDescent="0.3"/>
    <row r="204" ht="21" customHeight="1" x14ac:dyDescent="0.3"/>
    <row r="205" ht="21" customHeight="1" x14ac:dyDescent="0.3"/>
    <row r="206" ht="21" customHeight="1" x14ac:dyDescent="0.3"/>
    <row r="207" ht="21" customHeight="1" x14ac:dyDescent="0.3"/>
    <row r="208" ht="21" customHeight="1" x14ac:dyDescent="0.3"/>
    <row r="209" ht="21" customHeight="1" x14ac:dyDescent="0.3"/>
    <row r="210" ht="21" customHeight="1" x14ac:dyDescent="0.3"/>
    <row r="211" ht="21" customHeight="1" x14ac:dyDescent="0.3"/>
    <row r="212" ht="21" customHeight="1" x14ac:dyDescent="0.3"/>
    <row r="213" ht="21" customHeight="1" x14ac:dyDescent="0.3"/>
    <row r="214" ht="21" customHeight="1" x14ac:dyDescent="0.3"/>
    <row r="215" ht="21" customHeight="1" x14ac:dyDescent="0.3"/>
    <row r="216" ht="21" customHeight="1" x14ac:dyDescent="0.3"/>
    <row r="217" ht="21" customHeight="1" x14ac:dyDescent="0.3"/>
    <row r="218" ht="21" customHeight="1" x14ac:dyDescent="0.3"/>
    <row r="219" ht="21" customHeight="1" x14ac:dyDescent="0.3"/>
    <row r="220" ht="21" customHeight="1" x14ac:dyDescent="0.3"/>
    <row r="221" ht="21" customHeight="1" x14ac:dyDescent="0.3"/>
    <row r="222" ht="21" customHeight="1" x14ac:dyDescent="0.3"/>
    <row r="223" ht="21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O1"/>
    <mergeCell ref="B12:C12"/>
  </mergeCells>
  <printOptions horizontalCentered="1"/>
  <pageMargins left="0.25" right="0.25" top="0.75" bottom="0.75" header="0.3" footer="0.3"/>
  <pageSetup paperSize="9" scale="79" fitToHeight="0" orientation="landscape" r:id="rId1"/>
  <tableParts count="2">
    <tablePart r:id="rId2"/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A60F1D"/>
    <pageSetUpPr fitToPage="1"/>
  </sheetPr>
  <dimension ref="A1:Z1000"/>
  <sheetViews>
    <sheetView showGridLines="0" workbookViewId="0">
      <selection activeCell="B19" sqref="B19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34.8554687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4" t="s">
        <v>300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B2" s="81" t="s">
        <v>301</v>
      </c>
      <c r="C2" s="82" t="s">
        <v>302</v>
      </c>
      <c r="D2" s="1"/>
      <c r="E2" s="33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32"/>
      <c r="B3" s="34" t="s">
        <v>80</v>
      </c>
      <c r="C3" s="35">
        <v>7</v>
      </c>
      <c r="D3" s="1"/>
      <c r="E3" s="33"/>
      <c r="F3" s="1"/>
      <c r="G3" s="1"/>
      <c r="H3" s="1"/>
      <c r="I3" s="34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21" customHeight="1" x14ac:dyDescent="0.3">
      <c r="A5" s="58"/>
      <c r="B5" s="37" t="s">
        <v>43</v>
      </c>
      <c r="C5" s="38"/>
      <c r="D5" s="59"/>
      <c r="E5" s="59"/>
      <c r="F5" s="60"/>
      <c r="G5" s="60"/>
      <c r="H5" s="60"/>
      <c r="I5" s="60"/>
      <c r="J5" s="6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 x14ac:dyDescent="0.3">
      <c r="A6" s="58"/>
      <c r="B6" s="40" t="s">
        <v>303</v>
      </c>
      <c r="C6" s="41" t="s">
        <v>32</v>
      </c>
      <c r="D6" s="42" t="s">
        <v>33</v>
      </c>
      <c r="E6" s="42" t="s">
        <v>34</v>
      </c>
      <c r="F6" s="43" t="s">
        <v>35</v>
      </c>
      <c r="G6" s="43" t="s">
        <v>36</v>
      </c>
      <c r="H6" s="43" t="s">
        <v>37</v>
      </c>
      <c r="I6" s="44" t="s">
        <v>38</v>
      </c>
      <c r="J6" s="45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 x14ac:dyDescent="0.3">
      <c r="A7" s="58"/>
      <c r="B7" s="16" t="s">
        <v>304</v>
      </c>
      <c r="C7" s="61">
        <f>-100*C3</f>
        <v>-700</v>
      </c>
      <c r="D7" s="48"/>
      <c r="E7" s="48"/>
      <c r="F7" s="48"/>
      <c r="G7" s="48"/>
      <c r="H7" s="48">
        <f>SUM(Skärmnämnden!$D7:$G7)</f>
        <v>0</v>
      </c>
      <c r="I7" s="15">
        <f>SUM(Skärmnämnden!$H7)</f>
        <v>0</v>
      </c>
      <c r="J7" s="5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 x14ac:dyDescent="0.3">
      <c r="A8" s="58"/>
      <c r="B8" s="84" t="s">
        <v>305</v>
      </c>
      <c r="C8" s="85">
        <v>0</v>
      </c>
      <c r="D8" s="86"/>
      <c r="E8" s="86"/>
      <c r="F8" s="86"/>
      <c r="G8" s="86"/>
      <c r="H8" s="86">
        <f>SUM(Skärmnämnden!$D8:$G8)</f>
        <v>0</v>
      </c>
      <c r="I8" s="87">
        <f>SUM(Skärmnämnden!$H8)</f>
        <v>0</v>
      </c>
      <c r="J8" s="6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58"/>
      <c r="B9" s="16" t="s">
        <v>306</v>
      </c>
      <c r="C9" s="61">
        <f>-300*C3</f>
        <v>-2100</v>
      </c>
      <c r="D9" s="48"/>
      <c r="E9" s="48"/>
      <c r="F9" s="48"/>
      <c r="G9" s="48"/>
      <c r="H9" s="48">
        <f>SUM(Skärmnämnden!$D9:$G9)</f>
        <v>0</v>
      </c>
      <c r="I9" s="15">
        <f>SUM(Skärmnämnden!$H9)</f>
        <v>0</v>
      </c>
      <c r="J9" s="6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58"/>
      <c r="B10" s="18" t="s">
        <v>307</v>
      </c>
      <c r="C10" s="52">
        <f>-150*2</f>
        <v>-300</v>
      </c>
      <c r="D10" s="53"/>
      <c r="E10" s="53"/>
      <c r="F10" s="53"/>
      <c r="G10" s="53"/>
      <c r="H10" s="53">
        <f>SUM(Skärmnämnden!$D10:$G10)</f>
        <v>0</v>
      </c>
      <c r="I10" s="21">
        <f>SUM(Skärmnämnden!$H10)</f>
        <v>0</v>
      </c>
      <c r="J10" s="6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58"/>
      <c r="B11" s="47" t="s">
        <v>308</v>
      </c>
      <c r="C11" s="61">
        <v>-3000</v>
      </c>
      <c r="D11" s="48"/>
      <c r="E11" s="48"/>
      <c r="F11" s="48"/>
      <c r="G11" s="48"/>
      <c r="H11" s="48">
        <f>SUM(Skärmnämnden!$D11:$G11)</f>
        <v>0</v>
      </c>
      <c r="I11" s="15">
        <f>SUM(Skärmnämnden!$H11)</f>
        <v>0</v>
      </c>
      <c r="J11" s="6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58"/>
      <c r="B12" s="267" t="s">
        <v>309</v>
      </c>
      <c r="C12" s="283">
        <v>-2500</v>
      </c>
      <c r="D12" s="269"/>
      <c r="E12" s="269"/>
      <c r="F12" s="269"/>
      <c r="G12" s="269"/>
      <c r="H12" s="269">
        <f>SUM(Skärmnämnden!$D12:$G12)</f>
        <v>0</v>
      </c>
      <c r="I12" s="264">
        <f>SUM(Skärmnämnden!$H12)</f>
        <v>0</v>
      </c>
      <c r="J12" s="109"/>
      <c r="K12" s="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58"/>
      <c r="B13" s="71" t="s">
        <v>310</v>
      </c>
      <c r="C13" s="26">
        <f>SUM(Skärmnämnden!$C$7:$C$12)</f>
        <v>-8600</v>
      </c>
      <c r="D13" s="56" t="e">
        <f t="shared" ref="D13:H13" si="0">SUM(#REF!)</f>
        <v>#REF!</v>
      </c>
      <c r="E13" s="56" t="e">
        <f t="shared" si="0"/>
        <v>#REF!</v>
      </c>
      <c r="F13" s="56" t="e">
        <f t="shared" si="0"/>
        <v>#REF!</v>
      </c>
      <c r="G13" s="56" t="e">
        <f t="shared" si="0"/>
        <v>#REF!</v>
      </c>
      <c r="H13" s="56" t="e">
        <f t="shared" si="0"/>
        <v>#REF!</v>
      </c>
      <c r="I13" s="56">
        <f>SUM(I7:I11)</f>
        <v>0</v>
      </c>
      <c r="J13" s="7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13"/>
      <c r="B14" s="1"/>
      <c r="C14" s="73"/>
      <c r="D14" s="73"/>
      <c r="E14" s="73"/>
      <c r="F14" s="73"/>
      <c r="G14" s="73"/>
      <c r="H14" s="73"/>
      <c r="I14" s="73"/>
      <c r="J14" s="7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13"/>
      <c r="B15" s="71" t="s">
        <v>311</v>
      </c>
      <c r="C15" s="26">
        <f t="shared" ref="C15:I15" si="1">C13</f>
        <v>-8600</v>
      </c>
      <c r="D15" s="26" t="e">
        <f t="shared" si="1"/>
        <v>#REF!</v>
      </c>
      <c r="E15" s="26" t="e">
        <f t="shared" si="1"/>
        <v>#REF!</v>
      </c>
      <c r="F15" s="26" t="e">
        <f t="shared" si="1"/>
        <v>#REF!</v>
      </c>
      <c r="G15" s="26" t="e">
        <f t="shared" si="1"/>
        <v>#REF!</v>
      </c>
      <c r="H15" s="26" t="e">
        <f t="shared" si="1"/>
        <v>#REF!</v>
      </c>
      <c r="I15" s="26">
        <f t="shared" si="1"/>
        <v>0</v>
      </c>
      <c r="J15" s="1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13"/>
      <c r="B16" s="1"/>
      <c r="C16" s="1"/>
      <c r="D16" s="1"/>
      <c r="E16" s="1"/>
      <c r="F16" s="1"/>
      <c r="G16" s="1"/>
      <c r="H16" s="1"/>
      <c r="I16" s="1"/>
      <c r="J16" s="7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 x14ac:dyDescent="0.3">
      <c r="A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 x14ac:dyDescent="0.3">
      <c r="A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 x14ac:dyDescent="0.3">
      <c r="A19" s="1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">
      <c r="A20" s="1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">
      <c r="A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">
      <c r="A22" s="3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">
      <c r="A23" s="3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">
      <c r="A24" s="3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"/>
      <c r="B35" s="1"/>
      <c r="C35" s="1"/>
      <c r="D35" s="1"/>
      <c r="E35" s="1"/>
      <c r="F35" s="8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"/>
      <c r="B37" s="30"/>
      <c r="C37" s="30"/>
      <c r="D37" s="30"/>
      <c r="E37" s="3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/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A1:O1"/>
  </mergeCells>
  <printOptions horizontalCentered="1"/>
  <pageMargins left="0.7" right="0.7" top="0.75" bottom="0.75" header="0" footer="0"/>
  <pageSetup scale="68" fitToHeight="0" orientation="landscape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A60F1D"/>
    <pageSetUpPr fitToPage="1"/>
  </sheetPr>
  <dimension ref="A1:Z1000"/>
  <sheetViews>
    <sheetView showGridLines="0" workbookViewId="0">
      <selection activeCell="N33" sqref="N33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35.14062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4" t="s">
        <v>312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">
      <c r="A2" s="1"/>
      <c r="B2" s="81" t="s">
        <v>313</v>
      </c>
      <c r="C2" s="82" t="s">
        <v>314</v>
      </c>
      <c r="D2" s="1"/>
      <c r="E2" s="1"/>
      <c r="F2" s="1"/>
      <c r="G2" s="1"/>
      <c r="H2" s="1"/>
      <c r="I2" s="34"/>
      <c r="J2" s="3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">
      <c r="A3" s="1"/>
      <c r="B3" s="34" t="s">
        <v>80</v>
      </c>
      <c r="C3" s="35">
        <v>4</v>
      </c>
      <c r="D3" s="1"/>
      <c r="E3" s="1"/>
      <c r="F3" s="1"/>
      <c r="G3" s="1"/>
      <c r="H3" s="1"/>
      <c r="I3" s="34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3"/>
      <c r="B4" s="373"/>
      <c r="C4" s="372"/>
      <c r="D4" s="83"/>
      <c r="E4" s="8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58"/>
      <c r="B5" s="37" t="s">
        <v>43</v>
      </c>
      <c r="C5" s="38"/>
      <c r="D5" s="59"/>
      <c r="E5" s="59"/>
      <c r="F5" s="60"/>
      <c r="G5" s="60"/>
      <c r="H5" s="60"/>
      <c r="I5" s="60"/>
      <c r="J5" s="6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1" customHeight="1" x14ac:dyDescent="0.3">
      <c r="A6" s="58"/>
      <c r="B6" s="40" t="s">
        <v>315</v>
      </c>
      <c r="C6" s="41" t="s">
        <v>32</v>
      </c>
      <c r="D6" s="42" t="s">
        <v>33</v>
      </c>
      <c r="E6" s="42" t="s">
        <v>34</v>
      </c>
      <c r="F6" s="43" t="s">
        <v>35</v>
      </c>
      <c r="G6" s="43" t="s">
        <v>36</v>
      </c>
      <c r="H6" s="43" t="s">
        <v>37</v>
      </c>
      <c r="I6" s="44" t="s">
        <v>38</v>
      </c>
      <c r="J6" s="45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 x14ac:dyDescent="0.3">
      <c r="A7" s="58"/>
      <c r="B7" s="16" t="s">
        <v>316</v>
      </c>
      <c r="C7" s="61">
        <v>-1750</v>
      </c>
      <c r="D7" s="48"/>
      <c r="E7" s="48"/>
      <c r="F7" s="48"/>
      <c r="G7" s="48"/>
      <c r="H7" s="48">
        <f>SUM(Vinprovarkommittén!$D7:$G7)</f>
        <v>0</v>
      </c>
      <c r="I7" s="15">
        <f>SUM(Vinprovarkommittén!$H7)</f>
        <v>0</v>
      </c>
      <c r="J7" s="51" t="s">
        <v>317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 x14ac:dyDescent="0.3">
      <c r="A8" s="58"/>
      <c r="B8" s="265" t="s">
        <v>318</v>
      </c>
      <c r="C8" s="283">
        <v>-1450</v>
      </c>
      <c r="D8" s="269"/>
      <c r="E8" s="269"/>
      <c r="F8" s="269"/>
      <c r="G8" s="269"/>
      <c r="H8" s="269">
        <f>SUM(Vinprovarkommittén!$D8:$G8)</f>
        <v>0</v>
      </c>
      <c r="I8" s="264">
        <f>SUM(Vinprovarkommittén!$H8)</f>
        <v>0</v>
      </c>
      <c r="J8" s="63" t="s">
        <v>319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58"/>
      <c r="B9" s="71" t="s">
        <v>320</v>
      </c>
      <c r="C9" s="26">
        <f>SUM(Vinprovarkommittén!$C$7:$C$8)</f>
        <v>-3200</v>
      </c>
      <c r="D9" s="56" t="e">
        <f t="shared" ref="D9:H9" si="0">SUM(#REF!)</f>
        <v>#REF!</v>
      </c>
      <c r="E9" s="56" t="e">
        <f t="shared" si="0"/>
        <v>#REF!</v>
      </c>
      <c r="F9" s="56" t="e">
        <f t="shared" si="0"/>
        <v>#REF!</v>
      </c>
      <c r="G9" s="56" t="e">
        <f t="shared" si="0"/>
        <v>#REF!</v>
      </c>
      <c r="H9" s="56" t="e">
        <f t="shared" si="0"/>
        <v>#REF!</v>
      </c>
      <c r="I9" s="56">
        <f>SUM(I7:I8)</f>
        <v>0</v>
      </c>
      <c r="J9" s="7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13"/>
      <c r="B10" s="1"/>
      <c r="C10" s="73"/>
      <c r="D10" s="73"/>
      <c r="E10" s="73"/>
      <c r="F10" s="73"/>
      <c r="G10" s="73"/>
      <c r="H10" s="73"/>
      <c r="I10" s="73"/>
      <c r="J10" s="7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13"/>
      <c r="B11" s="71" t="s">
        <v>321</v>
      </c>
      <c r="C11" s="26">
        <f>C9</f>
        <v>-3200</v>
      </c>
      <c r="D11" s="26" t="e">
        <f t="shared" ref="D11:H11" si="1">#REF!+D9</f>
        <v>#REF!</v>
      </c>
      <c r="E11" s="26" t="e">
        <f t="shared" si="1"/>
        <v>#REF!</v>
      </c>
      <c r="F11" s="26" t="e">
        <f t="shared" si="1"/>
        <v>#REF!</v>
      </c>
      <c r="G11" s="26" t="e">
        <f t="shared" si="1"/>
        <v>#REF!</v>
      </c>
      <c r="H11" s="26" t="e">
        <f t="shared" si="1"/>
        <v>#REF!</v>
      </c>
      <c r="I11" s="56">
        <f>(I9)</f>
        <v>0</v>
      </c>
      <c r="J11" s="1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13"/>
      <c r="B12" s="1"/>
      <c r="C12" s="1"/>
      <c r="D12" s="1"/>
      <c r="E12" s="1"/>
      <c r="F12" s="1"/>
      <c r="G12" s="1"/>
      <c r="H12" s="1"/>
      <c r="I12" s="1"/>
      <c r="J12" s="7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1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 x14ac:dyDescent="0.3">
      <c r="A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">
      <c r="A18" s="3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">
      <c r="A19" s="3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">
      <c r="A20" s="3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"/>
      <c r="B31" s="1"/>
      <c r="C31" s="1"/>
      <c r="D31" s="1"/>
      <c r="E31" s="1"/>
      <c r="F31" s="8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1"/>
      <c r="B33" s="30"/>
      <c r="C33" s="30"/>
      <c r="D33" s="30"/>
      <c r="E33" s="3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/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O1"/>
    <mergeCell ref="B4:C4"/>
  </mergeCells>
  <printOptions horizontalCentered="1"/>
  <pageMargins left="0.7" right="0.7" top="0.75" bottom="0.75" header="0" footer="0"/>
  <pageSetup scale="68" fitToHeight="0" orientation="landscape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A60F1D"/>
    <pageSetUpPr fitToPage="1"/>
  </sheetPr>
  <dimension ref="A1:Z995"/>
  <sheetViews>
    <sheetView showGridLines="0" topLeftCell="A34" workbookViewId="0">
      <selection activeCell="B39" sqref="B39:E39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customWidth="1"/>
    <col min="5" max="5" width="36.42578125" customWidth="1"/>
    <col min="6" max="8" width="13.7109375" customWidth="1"/>
    <col min="9" max="9" width="16" customWidth="1"/>
    <col min="10" max="10" width="38.5703125" customWidth="1"/>
    <col min="11" max="11" width="12.7109375" customWidth="1"/>
    <col min="12" max="12" width="22.28515625" customWidth="1"/>
    <col min="13" max="22" width="8.85546875" customWidth="1"/>
  </cols>
  <sheetData>
    <row r="1" spans="1:22" ht="40.5" customHeight="1" x14ac:dyDescent="0.3">
      <c r="A1" s="371" t="s">
        <v>322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0.25" customHeight="1" x14ac:dyDescent="0.2">
      <c r="A2" s="32"/>
      <c r="B2" s="81" t="s">
        <v>323</v>
      </c>
      <c r="C2" s="117" t="s">
        <v>324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2" ht="20.25" customHeight="1" x14ac:dyDescent="0.2">
      <c r="A3" s="32"/>
      <c r="B3" s="81" t="s">
        <v>325</v>
      </c>
      <c r="C3" s="117" t="s">
        <v>326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2" ht="21" customHeight="1" x14ac:dyDescent="0.3">
      <c r="A4" s="1"/>
      <c r="D4" s="1"/>
      <c r="E4" s="1"/>
      <c r="F4" s="1"/>
      <c r="G4" s="1"/>
      <c r="H4" s="1"/>
      <c r="I4" s="1"/>
      <c r="J4" s="1"/>
      <c r="K4" s="1"/>
      <c r="L4" s="1"/>
    </row>
    <row r="5" spans="1:22" ht="21" customHeight="1" x14ac:dyDescent="0.25">
      <c r="A5" s="1"/>
      <c r="B5" s="37" t="s">
        <v>30</v>
      </c>
      <c r="C5" s="38"/>
      <c r="D5" s="1"/>
      <c r="E5" s="1"/>
      <c r="F5" s="1"/>
      <c r="G5" s="1"/>
      <c r="H5" s="1"/>
      <c r="I5" s="1"/>
      <c r="J5" s="1"/>
      <c r="K5" s="1"/>
      <c r="L5" s="1"/>
    </row>
    <row r="6" spans="1:22" ht="21" customHeight="1" x14ac:dyDescent="0.3">
      <c r="A6" s="13"/>
      <c r="B6" s="40" t="s">
        <v>327</v>
      </c>
      <c r="C6" s="41" t="s">
        <v>32</v>
      </c>
      <c r="D6" s="44" t="s">
        <v>38</v>
      </c>
      <c r="E6" s="45" t="s">
        <v>39</v>
      </c>
      <c r="F6" s="1"/>
      <c r="G6" s="1"/>
      <c r="H6" s="1"/>
      <c r="I6" s="1"/>
    </row>
    <row r="7" spans="1:22" ht="21" customHeight="1" x14ac:dyDescent="0.3">
      <c r="A7" s="46"/>
      <c r="B7" s="118" t="s">
        <v>328</v>
      </c>
      <c r="C7" s="15">
        <f>C35</f>
        <v>130000</v>
      </c>
      <c r="D7" s="50">
        <v>0</v>
      </c>
      <c r="E7" s="51"/>
      <c r="F7" s="1"/>
      <c r="G7" s="1"/>
      <c r="H7" s="1"/>
      <c r="I7" s="1"/>
      <c r="J7" s="1"/>
      <c r="K7" s="1"/>
    </row>
    <row r="8" spans="1:22" ht="21" customHeight="1" x14ac:dyDescent="0.3">
      <c r="A8" s="46"/>
      <c r="B8" s="119" t="s">
        <v>329</v>
      </c>
      <c r="C8" s="21">
        <f>C42</f>
        <v>48000</v>
      </c>
      <c r="D8" s="91">
        <v>0</v>
      </c>
      <c r="E8" s="63"/>
      <c r="F8" s="1"/>
      <c r="G8" s="1"/>
      <c r="H8" s="1"/>
      <c r="I8" s="1"/>
      <c r="J8" s="1"/>
      <c r="K8" s="1"/>
    </row>
    <row r="9" spans="1:22" ht="21" customHeight="1" x14ac:dyDescent="0.3">
      <c r="A9" s="46"/>
      <c r="B9" s="118" t="s">
        <v>330</v>
      </c>
      <c r="C9" s="250">
        <f>C50</f>
        <v>0</v>
      </c>
      <c r="D9" s="251">
        <v>0</v>
      </c>
      <c r="E9" s="51"/>
      <c r="F9" s="1"/>
      <c r="G9" s="1"/>
      <c r="H9" s="1"/>
      <c r="I9" s="1"/>
      <c r="J9" s="1"/>
      <c r="K9" s="1"/>
    </row>
    <row r="10" spans="1:22" ht="21" customHeight="1" x14ac:dyDescent="0.3">
      <c r="A10" s="13"/>
      <c r="B10" s="55" t="s">
        <v>42</v>
      </c>
      <c r="C10" s="56">
        <f>SUM(C7:C9)</f>
        <v>178000</v>
      </c>
      <c r="D10" s="56">
        <f>D35+D42+D67</f>
        <v>0</v>
      </c>
      <c r="E10" s="57"/>
      <c r="F10" s="1"/>
      <c r="G10" s="1"/>
      <c r="H10" s="1"/>
      <c r="I10" s="1"/>
      <c r="J10" s="1"/>
      <c r="K10" s="1"/>
    </row>
    <row r="11" spans="1:22" ht="21" customHeight="1" x14ac:dyDescent="0.3">
      <c r="A11" s="13"/>
      <c r="B11" s="373"/>
      <c r="C11" s="372"/>
      <c r="D11" s="1"/>
      <c r="E11" s="1"/>
      <c r="F11" s="1"/>
      <c r="G11" s="1"/>
      <c r="H11" s="1"/>
      <c r="I11" s="1"/>
      <c r="J11" s="1"/>
      <c r="K11" s="1"/>
      <c r="L11" s="1"/>
    </row>
    <row r="12" spans="1:22" ht="21" customHeight="1" x14ac:dyDescent="0.25">
      <c r="A12" s="58"/>
      <c r="B12" s="37" t="s">
        <v>43</v>
      </c>
      <c r="C12" s="38"/>
      <c r="D12" s="60"/>
      <c r="E12" s="60"/>
      <c r="F12" s="1"/>
      <c r="G12" s="1"/>
      <c r="H12" s="1"/>
      <c r="I12" s="1"/>
      <c r="J12" s="1"/>
      <c r="K12" s="1"/>
      <c r="L12" s="1"/>
    </row>
    <row r="13" spans="1:22" ht="21" customHeight="1" x14ac:dyDescent="0.3">
      <c r="A13" s="58"/>
      <c r="B13" s="40" t="s">
        <v>331</v>
      </c>
      <c r="C13" s="41" t="s">
        <v>32</v>
      </c>
      <c r="D13" s="44" t="s">
        <v>38</v>
      </c>
      <c r="E13" s="44" t="s">
        <v>39</v>
      </c>
      <c r="F13" s="1"/>
      <c r="G13" s="1"/>
      <c r="H13" s="1"/>
      <c r="I13" s="1"/>
      <c r="J13" s="1"/>
      <c r="K13" s="1"/>
      <c r="L13" s="1"/>
    </row>
    <row r="14" spans="1:22" ht="21" customHeight="1" x14ac:dyDescent="0.3">
      <c r="A14" s="58"/>
      <c r="B14" s="14" t="s">
        <v>332</v>
      </c>
      <c r="C14" s="61">
        <f>C67</f>
        <v>-41000</v>
      </c>
      <c r="D14" s="15">
        <v>0</v>
      </c>
      <c r="E14" s="48"/>
      <c r="F14" s="1"/>
      <c r="G14" s="1"/>
      <c r="H14" s="1"/>
      <c r="I14" s="1"/>
      <c r="J14" s="1"/>
      <c r="K14" s="1"/>
    </row>
    <row r="15" spans="1:22" ht="21" customHeight="1" x14ac:dyDescent="0.3">
      <c r="A15" s="58"/>
      <c r="B15" s="20" t="s">
        <v>329</v>
      </c>
      <c r="C15" s="280">
        <f>C75</f>
        <v>-8300</v>
      </c>
      <c r="D15" s="21">
        <v>0</v>
      </c>
      <c r="E15" s="53"/>
      <c r="F15" s="1"/>
      <c r="G15" s="1"/>
      <c r="H15" s="1"/>
      <c r="I15" s="1"/>
      <c r="J15" s="1"/>
      <c r="K15" s="1"/>
    </row>
    <row r="16" spans="1:22" ht="21" customHeight="1" x14ac:dyDescent="0.3">
      <c r="A16" s="58"/>
      <c r="B16" s="14" t="s">
        <v>333</v>
      </c>
      <c r="C16" s="61">
        <f>C83</f>
        <v>-25000</v>
      </c>
      <c r="D16" s="15">
        <v>0</v>
      </c>
      <c r="E16" s="98"/>
      <c r="F16" s="1"/>
      <c r="G16" s="1"/>
      <c r="H16" s="1"/>
      <c r="I16" s="1"/>
      <c r="J16" s="1"/>
      <c r="K16" s="1"/>
    </row>
    <row r="17" spans="1:16" ht="21" customHeight="1" x14ac:dyDescent="0.3">
      <c r="A17" s="58"/>
      <c r="B17" s="20" t="s">
        <v>334</v>
      </c>
      <c r="C17" s="280">
        <f>C100</f>
        <v>-35600</v>
      </c>
      <c r="D17" s="21">
        <v>0</v>
      </c>
      <c r="E17" s="99"/>
      <c r="F17" s="1"/>
      <c r="G17" s="1"/>
      <c r="H17" s="1"/>
      <c r="I17" s="1"/>
      <c r="J17" s="1"/>
      <c r="K17" s="1"/>
    </row>
    <row r="18" spans="1:16" ht="21" customHeight="1" x14ac:dyDescent="0.3">
      <c r="A18" s="58"/>
      <c r="B18" s="118" t="s">
        <v>335</v>
      </c>
      <c r="C18" s="61">
        <f>C107</f>
        <v>0</v>
      </c>
      <c r="D18" s="15">
        <v>0</v>
      </c>
      <c r="E18" s="120"/>
      <c r="F18" s="1"/>
      <c r="G18" s="1"/>
      <c r="H18" s="1"/>
      <c r="I18" s="1"/>
      <c r="J18" s="1"/>
      <c r="K18" s="1"/>
    </row>
    <row r="19" spans="1:16" ht="21" customHeight="1" x14ac:dyDescent="0.3">
      <c r="A19" s="58"/>
      <c r="B19" s="119" t="s">
        <v>336</v>
      </c>
      <c r="C19" s="280">
        <f>C119</f>
        <v>-6000</v>
      </c>
      <c r="D19" s="21">
        <v>0</v>
      </c>
      <c r="E19" s="121"/>
      <c r="F19" s="1"/>
      <c r="G19" s="1"/>
      <c r="H19" s="1"/>
      <c r="I19" s="1"/>
      <c r="J19" s="1"/>
      <c r="K19" s="1"/>
    </row>
    <row r="20" spans="1:16" ht="21" customHeight="1" x14ac:dyDescent="0.3">
      <c r="A20" s="58"/>
      <c r="B20" s="118" t="s">
        <v>337</v>
      </c>
      <c r="C20" s="61">
        <f>C126</f>
        <v>-25000</v>
      </c>
      <c r="D20" s="15">
        <v>0</v>
      </c>
      <c r="E20" s="120"/>
      <c r="F20" s="1"/>
      <c r="G20" s="1"/>
      <c r="H20" s="1"/>
      <c r="I20" s="1"/>
      <c r="J20" s="1"/>
      <c r="K20" s="1"/>
    </row>
    <row r="21" spans="1:16" ht="21" customHeight="1" x14ac:dyDescent="0.3">
      <c r="A21" s="58"/>
      <c r="B21" s="288" t="s">
        <v>330</v>
      </c>
      <c r="C21" s="283">
        <f>C133</f>
        <v>-6000</v>
      </c>
      <c r="D21" s="264">
        <v>0</v>
      </c>
      <c r="E21" s="289"/>
      <c r="F21" s="1"/>
      <c r="G21" s="1"/>
      <c r="H21" s="1"/>
      <c r="I21" s="1"/>
      <c r="J21" s="1"/>
      <c r="K21" s="1"/>
    </row>
    <row r="22" spans="1:16" ht="21" customHeight="1" x14ac:dyDescent="0.3">
      <c r="A22" s="58"/>
      <c r="B22" s="71" t="s">
        <v>338</v>
      </c>
      <c r="C22" s="26">
        <f>SUM(Moment!$C$14:$C$21)</f>
        <v>-146900</v>
      </c>
      <c r="D22" s="56">
        <f>SUM(D14:D21)</f>
        <v>0</v>
      </c>
      <c r="E22" s="72"/>
      <c r="F22" s="1"/>
      <c r="G22" s="1"/>
      <c r="H22" s="1"/>
      <c r="I22" s="1"/>
      <c r="J22" s="1"/>
      <c r="K22" s="1"/>
    </row>
    <row r="23" spans="1:16" ht="21" customHeight="1" x14ac:dyDescent="0.3">
      <c r="A23" s="13"/>
      <c r="B23" s="1"/>
      <c r="C23" s="73"/>
      <c r="D23" s="73"/>
      <c r="E23" s="73"/>
      <c r="F23" s="1"/>
      <c r="G23" s="1"/>
      <c r="H23" s="1"/>
      <c r="I23" s="1"/>
      <c r="J23" s="1"/>
      <c r="K23" s="1"/>
      <c r="L23" s="1"/>
    </row>
    <row r="24" spans="1:16" ht="21" customHeight="1" x14ac:dyDescent="0.3">
      <c r="A24" s="13"/>
      <c r="B24" s="75" t="s">
        <v>339</v>
      </c>
      <c r="C24" s="76">
        <f>C10+C22</f>
        <v>31100</v>
      </c>
      <c r="D24" s="77">
        <f>(D22+D10)</f>
        <v>0</v>
      </c>
      <c r="E24" s="77"/>
      <c r="F24" s="1"/>
      <c r="G24" s="1"/>
      <c r="H24" s="1"/>
      <c r="I24" s="1"/>
      <c r="J24" s="1"/>
      <c r="K24" s="1"/>
      <c r="L24" s="1"/>
    </row>
    <row r="25" spans="1:16" ht="21" customHeight="1" x14ac:dyDescent="0.3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6" ht="21" customHeight="1" x14ac:dyDescent="0.3">
      <c r="A26" s="13"/>
      <c r="B26" s="75" t="s">
        <v>340</v>
      </c>
      <c r="C26" s="122">
        <f>C24/C10</f>
        <v>0.17471910112359551</v>
      </c>
      <c r="D26" s="122">
        <f>0</f>
        <v>0</v>
      </c>
      <c r="E26" s="77"/>
      <c r="F26" s="1"/>
      <c r="G26" s="1"/>
      <c r="H26" s="1"/>
      <c r="I26" s="1"/>
      <c r="J26" s="1"/>
      <c r="K26" s="1"/>
      <c r="L26" s="1"/>
    </row>
    <row r="27" spans="1:16" ht="21" customHeight="1" x14ac:dyDescent="0.3">
      <c r="A27" s="13"/>
      <c r="D27" s="116"/>
      <c r="F27" s="1"/>
      <c r="G27" s="1"/>
      <c r="H27" s="1"/>
      <c r="I27" s="1"/>
      <c r="J27" s="1"/>
      <c r="K27" s="1"/>
      <c r="L27" s="1"/>
    </row>
    <row r="28" spans="1:16" ht="21" customHeight="1" x14ac:dyDescent="0.3">
      <c r="A28" s="1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1" customHeight="1" x14ac:dyDescent="0.25">
      <c r="A29" s="13"/>
      <c r="B29" s="37" t="s">
        <v>341</v>
      </c>
      <c r="C29" s="3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1" customHeight="1" x14ac:dyDescent="0.3">
      <c r="A30" s="30"/>
      <c r="B30" s="40" t="s">
        <v>342</v>
      </c>
      <c r="C30" s="41" t="s">
        <v>32</v>
      </c>
      <c r="D30" s="44" t="s">
        <v>38</v>
      </c>
      <c r="E30" s="44" t="s">
        <v>39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1" customHeight="1" x14ac:dyDescent="0.3">
      <c r="A31" s="30"/>
      <c r="B31" s="123" t="s">
        <v>343</v>
      </c>
      <c r="C31" s="316">
        <v>130000</v>
      </c>
      <c r="D31" s="314"/>
      <c r="E31" s="124" t="s">
        <v>344</v>
      </c>
      <c r="F31" s="1"/>
      <c r="G31" s="1"/>
      <c r="H31" s="1"/>
      <c r="I31" s="1"/>
      <c r="J31" s="1"/>
    </row>
    <row r="32" spans="1:16" ht="21" customHeight="1" x14ac:dyDescent="0.3">
      <c r="A32" s="30"/>
      <c r="B32" s="290" t="s">
        <v>345</v>
      </c>
      <c r="C32" s="317">
        <v>60000</v>
      </c>
      <c r="D32" s="318">
        <v>0</v>
      </c>
      <c r="E32" s="292" t="s">
        <v>346</v>
      </c>
      <c r="F32" s="1"/>
      <c r="G32" s="1"/>
      <c r="H32" s="1"/>
      <c r="I32" s="1"/>
      <c r="J32" s="1"/>
    </row>
    <row r="33" spans="1:16" ht="21" customHeight="1" x14ac:dyDescent="0.3">
      <c r="A33" s="30"/>
      <c r="B33" s="249" t="s">
        <v>347</v>
      </c>
      <c r="C33" s="316">
        <f>(16000*25)</f>
        <v>400000</v>
      </c>
      <c r="D33" s="314">
        <v>0</v>
      </c>
      <c r="E33" s="239" t="s">
        <v>348</v>
      </c>
      <c r="F33" s="1"/>
      <c r="G33" s="1"/>
      <c r="H33" s="1"/>
      <c r="I33" s="1"/>
      <c r="J33" s="1"/>
    </row>
    <row r="34" spans="1:16" ht="21" customHeight="1" x14ac:dyDescent="0.3">
      <c r="A34" s="30"/>
      <c r="B34" s="127" t="s">
        <v>349</v>
      </c>
      <c r="C34" s="317">
        <f>25000*6</f>
        <v>150000</v>
      </c>
      <c r="D34" s="319">
        <v>0</v>
      </c>
      <c r="E34" s="293" t="s">
        <v>350</v>
      </c>
      <c r="F34" s="1"/>
      <c r="G34" s="1"/>
      <c r="H34" s="1"/>
      <c r="I34" s="1"/>
      <c r="J34" s="1"/>
    </row>
    <row r="35" spans="1:16" ht="21" customHeight="1" x14ac:dyDescent="0.3">
      <c r="A35" s="1"/>
      <c r="B35" s="128" t="s">
        <v>42</v>
      </c>
      <c r="C35" s="129">
        <f>SUM(C31)</f>
        <v>130000</v>
      </c>
      <c r="D35" s="130">
        <f>SUM(D32:D34)</f>
        <v>0</v>
      </c>
      <c r="E35" s="57"/>
      <c r="F35" s="1"/>
      <c r="G35" s="1"/>
      <c r="H35" s="1"/>
      <c r="I35" s="1"/>
      <c r="J35" s="1"/>
    </row>
    <row r="36" spans="1:16" ht="21" customHeight="1" x14ac:dyDescent="0.3">
      <c r="A36" s="1"/>
      <c r="B36" s="294"/>
      <c r="C36" s="295"/>
      <c r="D36" s="28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1" customHeight="1" x14ac:dyDescent="0.25">
      <c r="A37" s="1"/>
      <c r="B37" s="37" t="s">
        <v>351</v>
      </c>
      <c r="C37" s="38"/>
      <c r="E37" s="6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1" customHeight="1" x14ac:dyDescent="0.3">
      <c r="A38" s="1"/>
      <c r="B38" s="40" t="s">
        <v>352</v>
      </c>
      <c r="C38" s="41" t="s">
        <v>32</v>
      </c>
      <c r="D38" s="44" t="s">
        <v>38</v>
      </c>
      <c r="E38" s="44" t="s">
        <v>39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1" customHeight="1" x14ac:dyDescent="0.3">
      <c r="A39" s="1"/>
      <c r="B39" s="125" t="s">
        <v>353</v>
      </c>
      <c r="C39" s="126">
        <v>18000</v>
      </c>
      <c r="D39" s="131">
        <v>0</v>
      </c>
      <c r="E39" s="51"/>
      <c r="F39" s="1"/>
      <c r="G39" s="1"/>
      <c r="H39" s="1"/>
      <c r="I39" s="1"/>
      <c r="J39" s="1"/>
      <c r="K39" s="1"/>
    </row>
    <row r="40" spans="1:16" ht="21" customHeight="1" x14ac:dyDescent="0.3">
      <c r="A40" s="1"/>
      <c r="B40" s="89" t="s">
        <v>354</v>
      </c>
      <c r="C40" s="132">
        <v>48000</v>
      </c>
      <c r="D40" s="91">
        <v>0</v>
      </c>
      <c r="E40" s="63"/>
      <c r="F40" s="1"/>
      <c r="G40" s="1"/>
      <c r="H40" s="1"/>
      <c r="I40" s="1"/>
      <c r="J40" s="1"/>
      <c r="K40" s="1"/>
    </row>
    <row r="41" spans="1:16" ht="21" customHeight="1" x14ac:dyDescent="0.3">
      <c r="A41" s="1"/>
      <c r="B41" s="125" t="s">
        <v>355</v>
      </c>
      <c r="C41" s="126">
        <v>10000</v>
      </c>
      <c r="D41" s="131">
        <v>0</v>
      </c>
      <c r="E41" s="51"/>
      <c r="F41" s="1"/>
      <c r="G41" s="1"/>
      <c r="H41" s="1"/>
      <c r="I41" s="1"/>
      <c r="J41" s="1"/>
      <c r="K41" s="1"/>
    </row>
    <row r="42" spans="1:16" ht="21" customHeight="1" x14ac:dyDescent="0.3">
      <c r="A42" s="1"/>
      <c r="B42" s="128" t="s">
        <v>42</v>
      </c>
      <c r="C42" s="129">
        <f>SUM(C40)</f>
        <v>48000</v>
      </c>
      <c r="D42" s="43">
        <f>SUM(D39:D40)</f>
        <v>0</v>
      </c>
      <c r="E42" s="72"/>
      <c r="F42" s="1"/>
      <c r="G42" s="1"/>
      <c r="H42" s="1"/>
      <c r="I42" s="1"/>
      <c r="J42" s="1"/>
      <c r="K42" s="1"/>
    </row>
    <row r="43" spans="1:16" ht="21" customHeight="1" x14ac:dyDescent="0.3">
      <c r="A43" s="1"/>
      <c r="B43" s="133"/>
      <c r="C43" s="133"/>
      <c r="D43" s="73"/>
      <c r="E43" s="7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1" customHeight="1" x14ac:dyDescent="0.25">
      <c r="A44" s="1"/>
      <c r="B44" s="134" t="s">
        <v>356</v>
      </c>
      <c r="C44" s="13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1" customHeight="1" x14ac:dyDescent="0.3">
      <c r="A45" s="1"/>
      <c r="B45" s="40" t="s">
        <v>357</v>
      </c>
      <c r="C45" s="41" t="s">
        <v>32</v>
      </c>
      <c r="D45" s="44" t="s">
        <v>38</v>
      </c>
      <c r="E45" s="44" t="s">
        <v>39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1" customHeight="1" x14ac:dyDescent="0.3">
      <c r="A46" s="1"/>
      <c r="B46" s="125" t="s">
        <v>358</v>
      </c>
      <c r="C46" s="126">
        <v>7500</v>
      </c>
      <c r="D46" s="131">
        <v>0</v>
      </c>
      <c r="E46" s="69"/>
      <c r="F46" s="1"/>
      <c r="G46" s="1"/>
      <c r="H46" s="1"/>
      <c r="I46" s="1"/>
      <c r="J46" s="1"/>
      <c r="K46" s="1"/>
    </row>
    <row r="47" spans="1:16" ht="21" customHeight="1" x14ac:dyDescent="0.3">
      <c r="A47" s="1"/>
      <c r="B47" s="305" t="s">
        <v>359</v>
      </c>
      <c r="C47" s="303">
        <v>6000</v>
      </c>
      <c r="D47" s="304">
        <v>0</v>
      </c>
      <c r="E47" s="53"/>
      <c r="F47" s="1"/>
      <c r="G47" s="1"/>
      <c r="H47" s="1"/>
      <c r="I47" s="1"/>
      <c r="J47" s="1"/>
      <c r="K47" s="1"/>
    </row>
    <row r="48" spans="1:16" ht="21" customHeight="1" x14ac:dyDescent="0.3">
      <c r="A48" s="1"/>
      <c r="B48" s="125" t="s">
        <v>360</v>
      </c>
      <c r="C48" s="126">
        <v>4500</v>
      </c>
      <c r="D48" s="131">
        <v>0</v>
      </c>
      <c r="E48" s="69"/>
      <c r="F48" s="1"/>
      <c r="G48" s="1"/>
      <c r="H48" s="1"/>
      <c r="I48" s="1"/>
      <c r="J48" s="1"/>
      <c r="K48" s="1"/>
    </row>
    <row r="49" spans="1:16" ht="21" customHeight="1" x14ac:dyDescent="0.3">
      <c r="A49" s="1"/>
      <c r="B49" s="302" t="s">
        <v>361</v>
      </c>
      <c r="C49" s="303">
        <v>0</v>
      </c>
      <c r="D49" s="304">
        <v>0</v>
      </c>
      <c r="E49" s="53"/>
      <c r="F49" s="1"/>
      <c r="G49" s="1"/>
      <c r="H49" s="1"/>
      <c r="I49" s="1"/>
      <c r="J49" s="1"/>
      <c r="K49" s="1"/>
    </row>
    <row r="50" spans="1:16" ht="21" customHeight="1" x14ac:dyDescent="0.3">
      <c r="A50" s="1"/>
      <c r="B50" s="136" t="s">
        <v>42</v>
      </c>
      <c r="C50" s="130">
        <f>SUM(C49)</f>
        <v>0</v>
      </c>
      <c r="D50" s="130">
        <f>SUM(D47:D48)</f>
        <v>0</v>
      </c>
      <c r="E50" s="137"/>
      <c r="F50" s="1"/>
      <c r="G50" s="1"/>
      <c r="H50" s="1"/>
      <c r="I50" s="1"/>
      <c r="J50" s="1"/>
      <c r="K50" s="1"/>
    </row>
    <row r="51" spans="1:16" ht="21" customHeight="1" x14ac:dyDescent="0.3">
      <c r="A51" s="1"/>
      <c r="B51" s="133"/>
      <c r="C51" s="133"/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1" customHeight="1" x14ac:dyDescent="0.25">
      <c r="A52" s="1"/>
      <c r="B52" s="134" t="s">
        <v>362</v>
      </c>
      <c r="C52" s="13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1" customHeight="1" x14ac:dyDescent="0.3">
      <c r="A53" s="1"/>
      <c r="B53" s="40" t="s">
        <v>363</v>
      </c>
      <c r="C53" s="41" t="s">
        <v>32</v>
      </c>
      <c r="D53" s="44" t="s">
        <v>38</v>
      </c>
      <c r="E53" s="44" t="s">
        <v>39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1" customHeight="1" x14ac:dyDescent="0.3">
      <c r="A54" s="1"/>
      <c r="B54" s="249" t="s">
        <v>364</v>
      </c>
      <c r="C54" s="69">
        <v>-35000</v>
      </c>
      <c r="D54" s="314"/>
      <c r="E54" s="239"/>
      <c r="F54" s="1"/>
      <c r="G54" s="1"/>
      <c r="H54" s="1"/>
      <c r="I54" s="1"/>
      <c r="J54" s="1"/>
      <c r="K54" s="1"/>
    </row>
    <row r="55" spans="1:16" ht="21" customHeight="1" x14ac:dyDescent="0.3">
      <c r="A55" s="1"/>
      <c r="B55" s="296" t="s">
        <v>365</v>
      </c>
      <c r="C55" s="297">
        <v>-4000</v>
      </c>
      <c r="D55" s="315"/>
      <c r="E55" s="281"/>
      <c r="F55" s="1"/>
      <c r="G55" s="1"/>
      <c r="H55" s="1"/>
      <c r="I55" s="1"/>
      <c r="J55" s="1"/>
      <c r="K55" s="1"/>
    </row>
    <row r="56" spans="1:16" ht="21" customHeight="1" x14ac:dyDescent="0.3">
      <c r="A56" s="1"/>
      <c r="B56" s="249" t="s">
        <v>366</v>
      </c>
      <c r="C56" s="69">
        <v>-2000</v>
      </c>
      <c r="D56" s="314">
        <v>0</v>
      </c>
      <c r="E56" s="239"/>
      <c r="F56" s="1"/>
      <c r="G56" s="1"/>
      <c r="H56" s="1"/>
      <c r="I56" s="1"/>
      <c r="J56" s="1"/>
      <c r="K56" s="1"/>
    </row>
    <row r="57" spans="1:16" ht="21" customHeight="1" x14ac:dyDescent="0.3">
      <c r="A57" s="1"/>
      <c r="B57" s="298" t="s">
        <v>367</v>
      </c>
      <c r="C57" s="299">
        <v>-26000</v>
      </c>
      <c r="D57" s="300">
        <v>0</v>
      </c>
      <c r="E57" s="293"/>
      <c r="F57" s="1"/>
      <c r="G57" s="1"/>
      <c r="H57" s="1"/>
      <c r="I57" s="1"/>
      <c r="J57" s="1"/>
      <c r="K57" s="1"/>
    </row>
    <row r="58" spans="1:16" ht="21" customHeight="1" x14ac:dyDescent="0.3">
      <c r="A58" s="1"/>
      <c r="B58" s="125" t="s">
        <v>368</v>
      </c>
      <c r="C58" s="126">
        <v>-5500</v>
      </c>
      <c r="D58" s="131">
        <v>0</v>
      </c>
      <c r="E58" s="69"/>
      <c r="F58" s="1"/>
      <c r="G58" s="1"/>
      <c r="H58" s="1"/>
      <c r="I58" s="1"/>
      <c r="J58" s="1"/>
      <c r="K58" s="1"/>
    </row>
    <row r="59" spans="1:16" ht="21" customHeight="1" x14ac:dyDescent="0.3">
      <c r="A59" s="1"/>
      <c r="B59" s="298" t="s">
        <v>369</v>
      </c>
      <c r="C59" s="299">
        <v>-15000</v>
      </c>
      <c r="D59" s="300">
        <v>0</v>
      </c>
      <c r="E59" s="293"/>
      <c r="F59" s="1"/>
      <c r="G59" s="1"/>
      <c r="H59" s="1"/>
      <c r="I59" s="1"/>
      <c r="J59" s="1"/>
      <c r="K59" s="1"/>
    </row>
    <row r="60" spans="1:16" ht="21" customHeight="1" x14ac:dyDescent="0.3">
      <c r="A60" s="7"/>
      <c r="B60" s="125" t="s">
        <v>370</v>
      </c>
      <c r="C60" s="126">
        <v>-45000</v>
      </c>
      <c r="D60" s="131">
        <v>0</v>
      </c>
      <c r="E60" s="69"/>
      <c r="F60" s="7"/>
      <c r="G60" s="7"/>
      <c r="H60" s="7"/>
      <c r="I60" s="7"/>
      <c r="J60" s="7"/>
      <c r="K60" s="7"/>
    </row>
    <row r="61" spans="1:16" ht="21" customHeight="1" x14ac:dyDescent="0.3">
      <c r="A61" s="1"/>
      <c r="B61" s="298" t="s">
        <v>371</v>
      </c>
      <c r="C61" s="299">
        <v>-3500</v>
      </c>
      <c r="D61" s="300">
        <v>0</v>
      </c>
      <c r="E61" s="293"/>
      <c r="F61" s="1"/>
      <c r="G61" s="1"/>
      <c r="H61" s="1"/>
      <c r="I61" s="1"/>
      <c r="J61" s="1"/>
      <c r="K61" s="1"/>
    </row>
    <row r="62" spans="1:16" ht="21" customHeight="1" x14ac:dyDescent="0.3">
      <c r="A62" s="7"/>
      <c r="B62" s="125" t="s">
        <v>372</v>
      </c>
      <c r="C62" s="126">
        <v>-1500</v>
      </c>
      <c r="D62" s="131">
        <v>0</v>
      </c>
      <c r="E62" s="69"/>
      <c r="F62" s="7"/>
      <c r="G62" s="7"/>
      <c r="H62" s="7"/>
      <c r="I62" s="7"/>
      <c r="J62" s="7"/>
      <c r="K62" s="7"/>
    </row>
    <row r="63" spans="1:16" ht="21" customHeight="1" x14ac:dyDescent="0.3">
      <c r="A63" s="1"/>
      <c r="B63" s="298" t="s">
        <v>373</v>
      </c>
      <c r="C63" s="299">
        <v>-6500</v>
      </c>
      <c r="D63" s="300">
        <v>0</v>
      </c>
      <c r="E63" s="293"/>
      <c r="F63" s="1"/>
      <c r="G63" s="1"/>
      <c r="H63" s="1"/>
      <c r="I63" s="1"/>
      <c r="J63" s="1"/>
      <c r="K63" s="1"/>
    </row>
    <row r="64" spans="1:16" ht="21" customHeight="1" x14ac:dyDescent="0.3">
      <c r="A64" s="7"/>
      <c r="B64" s="125" t="s">
        <v>358</v>
      </c>
      <c r="C64" s="126">
        <v>-15000</v>
      </c>
      <c r="D64" s="131">
        <v>0</v>
      </c>
      <c r="E64" s="69"/>
      <c r="F64" s="7"/>
      <c r="G64" s="7"/>
      <c r="H64" s="7"/>
      <c r="I64" s="7"/>
      <c r="J64" s="7"/>
      <c r="K64" s="7"/>
    </row>
    <row r="65" spans="1:16" ht="21" customHeight="1" x14ac:dyDescent="0.3">
      <c r="A65" s="7"/>
      <c r="B65" s="298" t="s">
        <v>374</v>
      </c>
      <c r="C65" s="299">
        <v>-2000</v>
      </c>
      <c r="D65" s="300">
        <v>0</v>
      </c>
      <c r="E65" s="293"/>
      <c r="F65" s="7"/>
      <c r="G65" s="7"/>
      <c r="H65" s="7"/>
      <c r="I65" s="7"/>
      <c r="J65" s="7"/>
      <c r="K65" s="7"/>
    </row>
    <row r="66" spans="1:16" ht="21" customHeight="1" x14ac:dyDescent="0.3">
      <c r="A66" s="1"/>
      <c r="B66" s="125" t="s">
        <v>375</v>
      </c>
      <c r="C66" s="126">
        <v>-3000</v>
      </c>
      <c r="D66" s="131">
        <v>0</v>
      </c>
      <c r="E66" s="69"/>
      <c r="F66" s="1"/>
      <c r="G66" s="1"/>
      <c r="H66" s="1"/>
      <c r="I66" s="1"/>
      <c r="J66" s="1"/>
      <c r="K66" s="1"/>
    </row>
    <row r="67" spans="1:16" ht="21" customHeight="1" x14ac:dyDescent="0.3">
      <c r="A67" s="1"/>
      <c r="B67" s="10" t="s">
        <v>42</v>
      </c>
      <c r="C67" s="43">
        <f>SUM(C54:C56)</f>
        <v>-41000</v>
      </c>
      <c r="D67" s="139">
        <f>SUM(D57:D66)</f>
        <v>0</v>
      </c>
      <c r="E67" s="57"/>
      <c r="F67" s="1"/>
      <c r="G67" s="1"/>
      <c r="H67" s="1"/>
      <c r="I67" s="1"/>
      <c r="J67" s="1"/>
      <c r="K67" s="1"/>
    </row>
    <row r="68" spans="1:1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1" customHeight="1" x14ac:dyDescent="0.25">
      <c r="A69" s="1"/>
      <c r="B69" s="134" t="s">
        <v>376</v>
      </c>
      <c r="C69" s="13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1" customHeight="1" x14ac:dyDescent="0.3">
      <c r="A70" s="1"/>
      <c r="B70" s="40" t="s">
        <v>377</v>
      </c>
      <c r="C70" s="41" t="s">
        <v>32</v>
      </c>
      <c r="D70" s="44" t="s">
        <v>38</v>
      </c>
      <c r="E70" s="44" t="s">
        <v>39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1" customHeight="1" x14ac:dyDescent="0.3">
      <c r="A71" s="1"/>
      <c r="B71" s="125" t="s">
        <v>353</v>
      </c>
      <c r="C71" s="126">
        <v>-6000</v>
      </c>
      <c r="D71" s="126">
        <v>0</v>
      </c>
      <c r="E71" s="138"/>
      <c r="F71" s="1"/>
      <c r="G71" s="1"/>
      <c r="H71" s="1"/>
      <c r="I71" s="1"/>
      <c r="J71" s="1"/>
      <c r="K71" s="1"/>
    </row>
    <row r="72" spans="1:16" ht="21" customHeight="1" x14ac:dyDescent="0.3">
      <c r="A72" s="1"/>
      <c r="B72" s="89" t="s">
        <v>378</v>
      </c>
      <c r="C72" s="21">
        <v>-6000</v>
      </c>
      <c r="D72" s="301">
        <v>0</v>
      </c>
      <c r="E72" s="53"/>
      <c r="F72" s="1"/>
      <c r="G72" s="1"/>
      <c r="H72" s="1"/>
      <c r="I72" s="1"/>
      <c r="J72" s="1"/>
      <c r="K72" s="1"/>
    </row>
    <row r="73" spans="1:16" ht="21" customHeight="1" x14ac:dyDescent="0.3">
      <c r="A73" s="1"/>
      <c r="B73" s="47" t="s">
        <v>379</v>
      </c>
      <c r="C73" s="111">
        <v>-2000</v>
      </c>
      <c r="D73" s="309">
        <v>0</v>
      </c>
      <c r="E73" s="48"/>
      <c r="F73" s="1"/>
      <c r="G73" s="1"/>
      <c r="H73" s="1"/>
      <c r="I73" s="1"/>
      <c r="J73" s="1"/>
      <c r="K73" s="1"/>
    </row>
    <row r="74" spans="1:16" ht="21" customHeight="1" x14ac:dyDescent="0.3">
      <c r="A74" s="1"/>
      <c r="B74" s="89" t="s">
        <v>366</v>
      </c>
      <c r="C74" s="132">
        <v>-300</v>
      </c>
      <c r="D74" s="301">
        <v>0</v>
      </c>
      <c r="E74" s="53"/>
      <c r="F74" s="1"/>
      <c r="G74" s="1"/>
      <c r="H74" s="1"/>
      <c r="I74" s="1"/>
      <c r="J74" s="1"/>
      <c r="K74" s="1"/>
    </row>
    <row r="75" spans="1:16" ht="21" customHeight="1" x14ac:dyDescent="0.3">
      <c r="A75" s="1"/>
      <c r="B75" s="10" t="s">
        <v>42</v>
      </c>
      <c r="C75" s="43">
        <f>SUM(C72:C74)</f>
        <v>-8300</v>
      </c>
      <c r="D75" s="56">
        <f>SUM(D71:D74)</f>
        <v>0</v>
      </c>
      <c r="E75" s="57"/>
      <c r="F75" s="1"/>
      <c r="G75" s="1"/>
      <c r="H75" s="1"/>
      <c r="I75" s="1"/>
      <c r="J75" s="1"/>
      <c r="K75" s="1"/>
    </row>
    <row r="76" spans="1:1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1" customHeight="1" x14ac:dyDescent="0.25">
      <c r="A77" s="1"/>
      <c r="B77" s="134" t="s">
        <v>380</v>
      </c>
      <c r="C77" s="13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1" customHeight="1" x14ac:dyDescent="0.3">
      <c r="A78" s="1"/>
      <c r="B78" s="40" t="s">
        <v>381</v>
      </c>
      <c r="C78" s="41" t="s">
        <v>32</v>
      </c>
      <c r="D78" s="44" t="s">
        <v>38</v>
      </c>
      <c r="E78" s="44" t="s">
        <v>39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1" customHeight="1" x14ac:dyDescent="0.3">
      <c r="A79" s="1"/>
      <c r="B79" s="125" t="s">
        <v>382</v>
      </c>
      <c r="C79" s="126">
        <v>-500</v>
      </c>
      <c r="D79" s="126">
        <v>0</v>
      </c>
      <c r="E79" s="138"/>
      <c r="F79" s="1"/>
      <c r="G79" s="1"/>
      <c r="H79" s="1"/>
      <c r="I79" s="1"/>
      <c r="J79" s="1"/>
      <c r="K79" s="1"/>
    </row>
    <row r="80" spans="1:16" ht="21" customHeight="1" x14ac:dyDescent="0.3">
      <c r="A80" s="7"/>
      <c r="B80" s="306" t="s">
        <v>383</v>
      </c>
      <c r="C80" s="307">
        <v>-12000</v>
      </c>
      <c r="D80" s="301">
        <v>0</v>
      </c>
      <c r="E80" s="53"/>
      <c r="F80" s="7"/>
      <c r="G80" s="7"/>
      <c r="H80" s="7"/>
      <c r="I80" s="7"/>
      <c r="J80" s="7"/>
      <c r="K80" s="7"/>
    </row>
    <row r="81" spans="1:16" ht="21" customHeight="1" x14ac:dyDescent="0.3">
      <c r="A81" s="1"/>
      <c r="B81" s="125" t="s">
        <v>384</v>
      </c>
      <c r="C81" s="126">
        <v>-2000</v>
      </c>
      <c r="D81" s="126">
        <v>0</v>
      </c>
      <c r="E81" s="138"/>
      <c r="F81" s="1"/>
      <c r="G81" s="1"/>
      <c r="H81" s="1"/>
      <c r="I81" s="1"/>
      <c r="J81" s="1"/>
      <c r="K81" s="1"/>
    </row>
    <row r="82" spans="1:16" ht="21" customHeight="1" x14ac:dyDescent="0.3">
      <c r="A82" s="7"/>
      <c r="B82" s="89" t="s">
        <v>385</v>
      </c>
      <c r="C82" s="21">
        <v>-13000</v>
      </c>
      <c r="D82" s="301">
        <v>0</v>
      </c>
      <c r="E82" s="277"/>
      <c r="F82" s="7"/>
      <c r="G82" s="7"/>
      <c r="H82" s="7"/>
      <c r="I82" s="7"/>
      <c r="J82" s="7"/>
      <c r="K82" s="7"/>
    </row>
    <row r="83" spans="1:16" ht="21" customHeight="1" x14ac:dyDescent="0.3">
      <c r="A83" s="1"/>
      <c r="B83" s="10" t="s">
        <v>42</v>
      </c>
      <c r="C83" s="43">
        <f>C80+C82</f>
        <v>-25000</v>
      </c>
      <c r="D83" s="56">
        <f>SUM(D79:D82)</f>
        <v>0</v>
      </c>
      <c r="E83" s="57"/>
      <c r="F83" s="1"/>
      <c r="G83" s="1"/>
      <c r="H83" s="1"/>
      <c r="I83" s="1"/>
      <c r="J83" s="1"/>
      <c r="K83" s="1"/>
    </row>
    <row r="84" spans="1:1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1" customHeight="1" x14ac:dyDescent="0.25">
      <c r="A85" s="1"/>
      <c r="B85" s="134" t="s">
        <v>386</v>
      </c>
      <c r="C85" s="13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1" customHeight="1" x14ac:dyDescent="0.3">
      <c r="A86" s="1"/>
      <c r="B86" s="40" t="s">
        <v>387</v>
      </c>
      <c r="C86" s="41" t="s">
        <v>32</v>
      </c>
      <c r="D86" s="44" t="s">
        <v>38</v>
      </c>
      <c r="E86" s="44" t="s">
        <v>39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1" customHeight="1" x14ac:dyDescent="0.3">
      <c r="A87" s="1"/>
      <c r="B87" s="47" t="s">
        <v>388</v>
      </c>
      <c r="C87" s="15">
        <v>-2500</v>
      </c>
      <c r="D87" s="309">
        <v>0</v>
      </c>
      <c r="E87" s="48"/>
      <c r="F87" s="1"/>
      <c r="G87" s="1"/>
      <c r="H87" s="1"/>
      <c r="I87" s="1"/>
      <c r="J87" s="1"/>
      <c r="K87" s="1"/>
    </row>
    <row r="88" spans="1:16" ht="21" customHeight="1" x14ac:dyDescent="0.3">
      <c r="A88" s="1"/>
      <c r="B88" s="89" t="s">
        <v>389</v>
      </c>
      <c r="C88" s="21">
        <v>-3500</v>
      </c>
      <c r="D88" s="310">
        <v>0</v>
      </c>
      <c r="E88" s="53"/>
      <c r="F88" s="1"/>
      <c r="G88" s="1"/>
      <c r="H88" s="1"/>
      <c r="I88" s="1"/>
      <c r="J88" s="1"/>
      <c r="K88" s="1"/>
    </row>
    <row r="89" spans="1:16" ht="21" customHeight="1" x14ac:dyDescent="0.3">
      <c r="A89" s="1"/>
      <c r="B89" s="47" t="s">
        <v>390</v>
      </c>
      <c r="C89" s="15">
        <v>-1500</v>
      </c>
      <c r="D89" s="309">
        <v>0</v>
      </c>
      <c r="E89" s="48"/>
      <c r="F89" s="1"/>
      <c r="G89" s="1"/>
      <c r="H89" s="1"/>
      <c r="I89" s="1"/>
      <c r="J89" s="1"/>
      <c r="K89" s="1"/>
    </row>
    <row r="90" spans="1:16" ht="21" customHeight="1" x14ac:dyDescent="0.3">
      <c r="A90" s="1"/>
      <c r="B90" s="89" t="s">
        <v>391</v>
      </c>
      <c r="C90" s="21">
        <v>-8000</v>
      </c>
      <c r="D90" s="310">
        <v>0</v>
      </c>
      <c r="E90" s="53"/>
      <c r="F90" s="1"/>
      <c r="G90" s="1"/>
      <c r="H90" s="1"/>
      <c r="I90" s="1"/>
      <c r="J90" s="1"/>
      <c r="K90" s="1"/>
    </row>
    <row r="91" spans="1:16" ht="21" customHeight="1" x14ac:dyDescent="0.3">
      <c r="A91" s="1"/>
      <c r="B91" s="47" t="s">
        <v>392</v>
      </c>
      <c r="C91" s="15">
        <v>-2000</v>
      </c>
      <c r="D91" s="309">
        <v>0</v>
      </c>
      <c r="E91" s="48"/>
      <c r="F91" s="1"/>
      <c r="G91" s="1"/>
      <c r="H91" s="1"/>
      <c r="I91" s="1"/>
      <c r="J91" s="1"/>
      <c r="K91" s="1"/>
    </row>
    <row r="92" spans="1:16" ht="21" customHeight="1" x14ac:dyDescent="0.3">
      <c r="A92" s="1"/>
      <c r="B92" s="279" t="s">
        <v>393</v>
      </c>
      <c r="C92" s="282">
        <v>-500</v>
      </c>
      <c r="D92" s="311">
        <v>0</v>
      </c>
      <c r="E92" s="281"/>
      <c r="F92" s="1"/>
      <c r="G92" s="1"/>
      <c r="H92" s="1"/>
      <c r="I92" s="1"/>
      <c r="J92" s="1"/>
      <c r="K92" s="1"/>
    </row>
    <row r="93" spans="1:16" ht="21" customHeight="1" x14ac:dyDescent="0.3">
      <c r="A93" s="1"/>
      <c r="B93" s="249" t="s">
        <v>394</v>
      </c>
      <c r="C93" s="250">
        <v>-2400</v>
      </c>
      <c r="D93" s="309">
        <v>0</v>
      </c>
      <c r="E93" s="69"/>
      <c r="F93" s="1"/>
      <c r="G93" s="1"/>
      <c r="H93" s="1"/>
      <c r="I93" s="1"/>
      <c r="J93" s="1"/>
      <c r="K93" s="1"/>
    </row>
    <row r="94" spans="1:16" ht="21" customHeight="1" x14ac:dyDescent="0.3">
      <c r="A94" s="1"/>
      <c r="B94" s="89" t="s">
        <v>395</v>
      </c>
      <c r="C94" s="21">
        <v>-200</v>
      </c>
      <c r="D94" s="310">
        <v>0</v>
      </c>
      <c r="E94" s="53"/>
      <c r="F94" s="1"/>
      <c r="G94" s="1"/>
      <c r="H94" s="1"/>
      <c r="I94" s="1"/>
      <c r="J94" s="1"/>
      <c r="K94" s="1"/>
    </row>
    <row r="95" spans="1:16" ht="21" customHeight="1" x14ac:dyDescent="0.3">
      <c r="A95" s="1"/>
      <c r="B95" s="249" t="s">
        <v>396</v>
      </c>
      <c r="C95" s="250">
        <v>-12000</v>
      </c>
      <c r="D95" s="309">
        <v>0</v>
      </c>
      <c r="E95" s="69"/>
      <c r="F95" s="1"/>
      <c r="G95" s="1"/>
      <c r="H95" s="1"/>
      <c r="I95" s="1"/>
      <c r="J95" s="1"/>
      <c r="K95" s="1"/>
    </row>
    <row r="96" spans="1:16" ht="21" customHeight="1" x14ac:dyDescent="0.3">
      <c r="A96" s="7"/>
      <c r="B96" s="89" t="s">
        <v>397</v>
      </c>
      <c r="C96" s="21">
        <v>0</v>
      </c>
      <c r="D96" s="310">
        <v>0</v>
      </c>
      <c r="E96" s="53"/>
      <c r="F96" s="7"/>
      <c r="G96" s="7"/>
      <c r="H96" s="7"/>
      <c r="I96" s="7"/>
      <c r="J96" s="7"/>
      <c r="K96" s="7"/>
    </row>
    <row r="97" spans="1:26" ht="21" customHeight="1" x14ac:dyDescent="0.3">
      <c r="A97" s="1"/>
      <c r="B97" s="249" t="s">
        <v>366</v>
      </c>
      <c r="C97" s="250">
        <v>-3000</v>
      </c>
      <c r="D97" s="309">
        <v>0</v>
      </c>
      <c r="E97" s="69"/>
      <c r="F97" s="1"/>
      <c r="G97" s="1"/>
      <c r="H97" s="1"/>
      <c r="I97" s="1"/>
      <c r="J97" s="1"/>
      <c r="K97" s="1"/>
    </row>
    <row r="98" spans="1:26" ht="21" customHeight="1" x14ac:dyDescent="0.3">
      <c r="A98" s="140"/>
      <c r="B98" s="290" t="s">
        <v>398</v>
      </c>
      <c r="C98" s="291">
        <v>-2000</v>
      </c>
      <c r="D98" s="312">
        <v>0</v>
      </c>
      <c r="E98" s="293"/>
      <c r="F98" s="140"/>
      <c r="G98" s="140"/>
      <c r="H98" s="140"/>
      <c r="I98" s="140"/>
      <c r="J98" s="140"/>
      <c r="K98" s="140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</row>
    <row r="99" spans="1:26" ht="21" customHeight="1" x14ac:dyDescent="0.3">
      <c r="A99" s="1"/>
      <c r="B99" s="125" t="s">
        <v>399</v>
      </c>
      <c r="C99" s="126">
        <v>-6000</v>
      </c>
      <c r="D99" s="313">
        <v>0</v>
      </c>
      <c r="E99" s="138"/>
      <c r="F99" s="1"/>
      <c r="G99" s="1"/>
      <c r="H99" s="1"/>
      <c r="I99" s="1"/>
      <c r="J99" s="1"/>
      <c r="K99" s="1"/>
    </row>
    <row r="100" spans="1:26" ht="21" customHeight="1" x14ac:dyDescent="0.3">
      <c r="A100" s="1"/>
      <c r="B100" s="10" t="s">
        <v>42</v>
      </c>
      <c r="C100" s="43">
        <f t="shared" ref="C100:D100" si="0">SUM(C87:C97)</f>
        <v>-35600</v>
      </c>
      <c r="D100" s="56">
        <f t="shared" si="0"/>
        <v>0</v>
      </c>
      <c r="E100" s="57"/>
      <c r="F100" s="1"/>
      <c r="G100" s="1"/>
      <c r="H100" s="1"/>
      <c r="I100" s="1"/>
      <c r="J100" s="1"/>
      <c r="K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26" ht="21" customHeight="1" x14ac:dyDescent="0.25">
      <c r="A102" s="1"/>
      <c r="B102" s="134" t="s">
        <v>400</v>
      </c>
      <c r="C102" s="13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26" ht="21" customHeight="1" x14ac:dyDescent="0.3">
      <c r="A103" s="1"/>
      <c r="B103" s="40" t="s">
        <v>401</v>
      </c>
      <c r="C103" s="41" t="s">
        <v>32</v>
      </c>
      <c r="D103" s="44" t="s">
        <v>38</v>
      </c>
      <c r="E103" s="44" t="s">
        <v>39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26" ht="21" customHeight="1" x14ac:dyDescent="0.3">
      <c r="A104" s="1"/>
      <c r="B104" s="125" t="s">
        <v>402</v>
      </c>
      <c r="C104" s="126">
        <v>-2000</v>
      </c>
      <c r="D104" s="126">
        <v>0</v>
      </c>
      <c r="E104" s="138"/>
      <c r="F104" s="1"/>
      <c r="G104" s="1"/>
      <c r="H104" s="1"/>
      <c r="I104" s="1"/>
      <c r="J104" s="1"/>
      <c r="K104" s="1"/>
    </row>
    <row r="105" spans="1:26" ht="21" customHeight="1" x14ac:dyDescent="0.3">
      <c r="A105" s="1"/>
      <c r="B105" s="290" t="s">
        <v>403</v>
      </c>
      <c r="C105" s="291">
        <v>-20000</v>
      </c>
      <c r="D105" s="300">
        <v>0</v>
      </c>
      <c r="E105" s="308"/>
      <c r="F105" s="1"/>
      <c r="G105" s="1"/>
      <c r="H105" s="1"/>
      <c r="I105" s="1"/>
      <c r="J105" s="1"/>
      <c r="K105" s="1"/>
    </row>
    <row r="106" spans="1:26" ht="21" customHeight="1" x14ac:dyDescent="0.3">
      <c r="A106" s="1"/>
      <c r="B106" s="125" t="s">
        <v>366</v>
      </c>
      <c r="C106" s="126">
        <v>-4000</v>
      </c>
      <c r="D106" s="126">
        <v>0</v>
      </c>
      <c r="E106" s="138"/>
      <c r="F106" s="1"/>
      <c r="G106" s="1"/>
      <c r="H106" s="1"/>
      <c r="I106" s="1"/>
      <c r="J106" s="1"/>
      <c r="K106" s="1"/>
    </row>
    <row r="107" spans="1:26" ht="21" customHeight="1" x14ac:dyDescent="0.3">
      <c r="A107" s="1"/>
      <c r="B107" s="10" t="s">
        <v>42</v>
      </c>
      <c r="C107" s="142">
        <v>0</v>
      </c>
      <c r="D107" s="56">
        <f>SUM(D104:D106)</f>
        <v>0</v>
      </c>
      <c r="E107" s="57"/>
      <c r="F107" s="1"/>
      <c r="G107" s="1"/>
      <c r="H107" s="1"/>
      <c r="I107" s="1"/>
      <c r="J107" s="1"/>
      <c r="K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26" ht="21" customHeight="1" x14ac:dyDescent="0.25">
      <c r="A109" s="1"/>
      <c r="B109" s="134" t="s">
        <v>404</v>
      </c>
      <c r="C109" s="13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26" ht="21" customHeight="1" x14ac:dyDescent="0.3">
      <c r="A110" s="1"/>
      <c r="B110" s="40" t="s">
        <v>405</v>
      </c>
      <c r="C110" s="41" t="s">
        <v>32</v>
      </c>
      <c r="D110" s="44" t="s">
        <v>38</v>
      </c>
      <c r="E110" s="44" t="s">
        <v>39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26" ht="21" customHeight="1" x14ac:dyDescent="0.3">
      <c r="A111" s="1"/>
      <c r="B111" s="279" t="s">
        <v>406</v>
      </c>
      <c r="C111" s="281">
        <v>-6000</v>
      </c>
      <c r="D111" s="301">
        <v>0</v>
      </c>
      <c r="E111" s="281"/>
      <c r="F111" s="1"/>
      <c r="G111" s="1"/>
      <c r="H111" s="1"/>
      <c r="I111" s="1"/>
      <c r="J111" s="1"/>
      <c r="K111" s="1"/>
    </row>
    <row r="112" spans="1:26" ht="21" customHeight="1" x14ac:dyDescent="0.3">
      <c r="A112" s="1"/>
      <c r="B112" s="125" t="s">
        <v>407</v>
      </c>
      <c r="C112" s="126">
        <v>-90000</v>
      </c>
      <c r="D112" s="126">
        <v>0</v>
      </c>
      <c r="E112" s="138"/>
      <c r="F112" s="1"/>
      <c r="G112" s="1"/>
      <c r="H112" s="1"/>
      <c r="I112" s="1"/>
      <c r="J112" s="1"/>
      <c r="K112" s="1"/>
    </row>
    <row r="113" spans="1:26" ht="21" customHeight="1" x14ac:dyDescent="0.3">
      <c r="A113" s="1"/>
      <c r="B113" s="127" t="s">
        <v>408</v>
      </c>
      <c r="C113" s="87">
        <v>-40000</v>
      </c>
      <c r="D113" s="300">
        <v>0</v>
      </c>
      <c r="E113" s="308"/>
      <c r="F113" s="1"/>
      <c r="G113" s="1"/>
      <c r="H113" s="1"/>
      <c r="I113" s="1"/>
      <c r="J113" s="1"/>
      <c r="K113" s="1"/>
    </row>
    <row r="114" spans="1:26" ht="21" customHeight="1" x14ac:dyDescent="0.3">
      <c r="A114" s="1"/>
      <c r="B114" s="125" t="s">
        <v>409</v>
      </c>
      <c r="C114" s="126">
        <v>-6200</v>
      </c>
      <c r="D114" s="126">
        <v>0</v>
      </c>
      <c r="E114" s="138"/>
      <c r="F114" s="1"/>
      <c r="G114" s="1"/>
      <c r="H114" s="1"/>
      <c r="I114" s="1"/>
      <c r="J114" s="1"/>
      <c r="K114" s="1"/>
    </row>
    <row r="115" spans="1:26" ht="21" customHeight="1" x14ac:dyDescent="0.3">
      <c r="A115" s="1"/>
      <c r="B115" s="127" t="s">
        <v>410</v>
      </c>
      <c r="C115" s="87">
        <v>-15000</v>
      </c>
      <c r="D115" s="300">
        <v>0</v>
      </c>
      <c r="E115" s="86"/>
      <c r="F115" s="1"/>
      <c r="G115" s="1"/>
      <c r="H115" s="1"/>
      <c r="I115" s="1"/>
      <c r="J115" s="1"/>
      <c r="K115" s="1"/>
    </row>
    <row r="116" spans="1:26" ht="21" customHeight="1" x14ac:dyDescent="0.3">
      <c r="A116" s="1"/>
      <c r="B116" s="125" t="s">
        <v>411</v>
      </c>
      <c r="C116" s="126">
        <v>-8000</v>
      </c>
      <c r="D116" s="126">
        <v>0</v>
      </c>
      <c r="E116" s="138"/>
      <c r="F116" s="1"/>
      <c r="G116" s="1"/>
      <c r="H116" s="1"/>
      <c r="I116" s="1"/>
      <c r="J116" s="1"/>
      <c r="K116" s="1"/>
    </row>
    <row r="117" spans="1:26" ht="21" customHeight="1" x14ac:dyDescent="0.3">
      <c r="A117" s="1"/>
      <c r="B117" s="127" t="s">
        <v>412</v>
      </c>
      <c r="C117" s="87">
        <v>-10000</v>
      </c>
      <c r="D117" s="300">
        <v>0</v>
      </c>
      <c r="E117" s="86"/>
      <c r="F117" s="1"/>
      <c r="G117" s="1"/>
      <c r="H117" s="1"/>
      <c r="I117" s="1"/>
      <c r="J117" s="1"/>
      <c r="K117" s="1"/>
    </row>
    <row r="118" spans="1:26" ht="21" customHeight="1" x14ac:dyDescent="0.3">
      <c r="A118" s="1"/>
      <c r="B118" s="125" t="s">
        <v>366</v>
      </c>
      <c r="C118" s="126">
        <v>-5000</v>
      </c>
      <c r="D118" s="126">
        <v>0</v>
      </c>
      <c r="E118" s="138"/>
      <c r="F118" s="1"/>
      <c r="G118" s="1"/>
      <c r="H118" s="1"/>
      <c r="I118" s="1"/>
      <c r="J118" s="1"/>
      <c r="K118" s="1"/>
    </row>
    <row r="119" spans="1:26" ht="21" customHeight="1" x14ac:dyDescent="0.3">
      <c r="A119" s="1"/>
      <c r="B119" s="10" t="s">
        <v>42</v>
      </c>
      <c r="C119" s="43">
        <f>SUM(C111)</f>
        <v>-6000</v>
      </c>
      <c r="D119" s="56">
        <f>SUM(D112:D118)</f>
        <v>0</v>
      </c>
      <c r="E119" s="57"/>
      <c r="F119" s="1"/>
      <c r="G119" s="1"/>
      <c r="H119" s="1"/>
      <c r="I119" s="1"/>
      <c r="J119" s="1"/>
      <c r="K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26" ht="21" customHeight="1" x14ac:dyDescent="0.25">
      <c r="A121" s="1"/>
      <c r="B121" s="143" t="s">
        <v>413</v>
      </c>
      <c r="C121" s="14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26" ht="21" customHeight="1" x14ac:dyDescent="0.3">
      <c r="A122" s="1"/>
      <c r="B122" s="40" t="s">
        <v>414</v>
      </c>
      <c r="C122" s="41" t="s">
        <v>32</v>
      </c>
      <c r="D122" s="44" t="s">
        <v>38</v>
      </c>
      <c r="E122" s="44" t="s">
        <v>39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26" ht="21" customHeight="1" x14ac:dyDescent="0.3">
      <c r="A123" s="1"/>
      <c r="B123" s="249" t="s">
        <v>415</v>
      </c>
      <c r="C123" s="250">
        <v>-22500</v>
      </c>
      <c r="D123" s="309">
        <v>0</v>
      </c>
      <c r="E123" s="69"/>
      <c r="F123" s="1"/>
      <c r="G123" s="1"/>
      <c r="H123" s="1"/>
      <c r="I123" s="1"/>
      <c r="J123" s="1"/>
      <c r="K123" s="1"/>
    </row>
    <row r="124" spans="1:26" ht="21" customHeight="1" x14ac:dyDescent="0.3">
      <c r="A124" s="1"/>
      <c r="B124" s="279" t="s">
        <v>416</v>
      </c>
      <c r="C124" s="281">
        <v>-2500</v>
      </c>
      <c r="D124" s="301">
        <v>0</v>
      </c>
      <c r="E124" s="281"/>
      <c r="F124" s="1"/>
      <c r="G124" s="1"/>
      <c r="H124" s="1"/>
      <c r="I124" s="1"/>
      <c r="J124" s="1"/>
      <c r="K124" s="1"/>
    </row>
    <row r="125" spans="1:26" ht="21" customHeight="1" x14ac:dyDescent="0.3">
      <c r="A125" s="140"/>
      <c r="B125" s="125" t="s">
        <v>417</v>
      </c>
      <c r="C125" s="126">
        <v>-25380</v>
      </c>
      <c r="D125" s="126">
        <v>0</v>
      </c>
      <c r="E125" s="138"/>
      <c r="F125" s="140"/>
      <c r="G125" s="140"/>
      <c r="H125" s="140"/>
      <c r="I125" s="140"/>
      <c r="J125" s="140"/>
      <c r="K125" s="140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</row>
    <row r="126" spans="1:26" ht="21" customHeight="1" x14ac:dyDescent="0.3">
      <c r="A126" s="1"/>
      <c r="B126" s="10" t="s">
        <v>42</v>
      </c>
      <c r="C126" s="43">
        <f t="shared" ref="C126:D126" si="1">SUM(C123:C124)</f>
        <v>-25000</v>
      </c>
      <c r="D126" s="56">
        <f t="shared" si="1"/>
        <v>0</v>
      </c>
      <c r="E126" s="57"/>
      <c r="F126" s="1"/>
      <c r="G126" s="1"/>
      <c r="H126" s="1"/>
      <c r="I126" s="1"/>
      <c r="J126" s="1"/>
      <c r="K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26" ht="21" customHeight="1" x14ac:dyDescent="0.25">
      <c r="A128" s="1"/>
      <c r="B128" s="134" t="s">
        <v>418</v>
      </c>
      <c r="C128" s="13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22" ht="21" customHeight="1" x14ac:dyDescent="0.3">
      <c r="A129" s="1"/>
      <c r="B129" s="40" t="s">
        <v>419</v>
      </c>
      <c r="C129" s="41" t="s">
        <v>32</v>
      </c>
      <c r="D129" s="44" t="s">
        <v>38</v>
      </c>
      <c r="E129" s="44" t="s">
        <v>39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22" ht="21" customHeight="1" x14ac:dyDescent="0.3">
      <c r="A130" s="1"/>
      <c r="B130" s="249" t="s">
        <v>420</v>
      </c>
      <c r="C130" s="250">
        <v>-4000</v>
      </c>
      <c r="D130" s="309">
        <v>0</v>
      </c>
      <c r="E130" s="69"/>
      <c r="F130" s="1"/>
      <c r="G130" s="1"/>
      <c r="H130" s="1"/>
      <c r="I130" s="1"/>
      <c r="J130" s="1"/>
      <c r="K130" s="1"/>
    </row>
    <row r="131" spans="1:22" ht="21" customHeight="1" x14ac:dyDescent="0.3">
      <c r="A131" s="1"/>
      <c r="B131" s="89" t="s">
        <v>421</v>
      </c>
      <c r="C131" s="132">
        <v>-1000</v>
      </c>
      <c r="D131" s="310">
        <v>0</v>
      </c>
      <c r="E131" s="53"/>
      <c r="F131" s="1"/>
      <c r="G131" s="1"/>
      <c r="H131" s="1"/>
      <c r="I131" s="1"/>
      <c r="J131" s="1"/>
      <c r="K131" s="1"/>
    </row>
    <row r="132" spans="1:22" ht="21" customHeight="1" x14ac:dyDescent="0.3">
      <c r="A132" s="1"/>
      <c r="B132" s="249" t="s">
        <v>422</v>
      </c>
      <c r="C132" s="250">
        <v>-1000</v>
      </c>
      <c r="D132" s="309">
        <v>0</v>
      </c>
      <c r="E132" s="69"/>
      <c r="F132" s="1"/>
      <c r="G132" s="1"/>
      <c r="H132" s="1"/>
      <c r="I132" s="1"/>
      <c r="J132" s="1"/>
      <c r="K132" s="1"/>
    </row>
    <row r="133" spans="1:22" ht="21" customHeight="1" x14ac:dyDescent="0.3">
      <c r="A133" s="1"/>
      <c r="B133" s="10" t="s">
        <v>42</v>
      </c>
      <c r="C133" s="43">
        <f t="shared" ref="C133:D133" si="2">SUM(C130:C132)</f>
        <v>-6000</v>
      </c>
      <c r="D133" s="56">
        <f t="shared" si="2"/>
        <v>0</v>
      </c>
      <c r="E133" s="57"/>
      <c r="F133" s="1"/>
      <c r="G133" s="1"/>
      <c r="H133" s="1"/>
      <c r="I133" s="1"/>
      <c r="J133" s="1"/>
      <c r="K133" s="1"/>
    </row>
    <row r="134" spans="1:22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21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21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21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21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21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21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21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21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21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21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21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21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1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21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21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21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21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21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1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1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21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1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21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21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21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21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21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21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21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21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21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21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21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21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21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21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21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21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21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21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21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21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21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21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1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21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21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21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21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21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21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1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1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1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21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21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21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21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21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21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21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21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21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21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21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21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21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21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21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21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21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21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21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21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21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21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21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21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21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21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21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21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21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21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21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21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21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21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21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21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21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21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21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21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21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21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21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21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21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21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21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21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21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21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21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21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21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21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21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21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21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21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21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3"/>
    <row r="335" spans="1:22" ht="15.75" customHeight="1" x14ac:dyDescent="0.3"/>
    <row r="336" spans="1:22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</sheetData>
  <mergeCells count="2">
    <mergeCell ref="A1:K1"/>
    <mergeCell ref="B11:C11"/>
  </mergeCells>
  <hyperlinks>
    <hyperlink ref="B7" location="null!A28:N34" display="5000 - Mässplatser" xr:uid="{00000000-0004-0000-1200-000000000000}"/>
    <hyperlink ref="B8" location="null!A35:N41" display="5001 - Event" xr:uid="{00000000-0004-0000-1200-000001000000}"/>
    <hyperlink ref="B9" location="null!A42:N49" display="5026 - Övrigt" xr:uid="{00000000-0004-0000-1200-000002000000}"/>
    <hyperlink ref="B14" location="null!A51:N66" display="5003 - Mässdagen" xr:uid="{00000000-0004-0000-1200-000003000000}"/>
    <hyperlink ref="B15" location="null!A68:N75" display="5001 - Event" xr:uid="{00000000-0004-0000-1200-000004000000}"/>
    <hyperlink ref="B16" location="null!A77:N82" display="5004 - Uppmuntran" xr:uid="{00000000-0004-0000-1200-000005000000}"/>
    <hyperlink ref="B17" location="null!A84:N101" display="5002 - Marknadsföring" xr:uid="{00000000-0004-0000-1200-000006000000}"/>
    <hyperlink ref="B18" location="null!A103:N107" display="5039 - Investeringar" xr:uid="{00000000-0004-0000-1200-000007000000}"/>
    <hyperlink ref="B19" location="null!A109:N119" display="5005 - Bankett" xr:uid="{00000000-0004-0000-1200-000008000000}"/>
    <hyperlink ref="B20" location="null!A121:N126" display="5083 - Fasta kostnader" xr:uid="{00000000-0004-0000-1200-000009000000}"/>
    <hyperlink ref="B21" location="null!A128:N133" display="5026 - Övrigt" xr:uid="{00000000-0004-0000-1200-00000A000000}"/>
  </hyperlinks>
  <printOptions horizontalCentered="1"/>
  <pageMargins left="0.7" right="0.7" top="0.75" bottom="0.75" header="0" footer="0"/>
  <pageSetup scale="62" fitToHeight="0" orientation="landscape" r:id="rId1"/>
  <tableParts count="2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60F1D"/>
    <pageSetUpPr fitToPage="1"/>
  </sheetPr>
  <dimension ref="A1:Z1000"/>
  <sheetViews>
    <sheetView showGridLines="0" workbookViewId="0">
      <selection activeCell="P1" sqref="P1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6.7109375" bestFit="1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6" customWidth="1"/>
    <col min="10" max="10" width="75.5703125" customWidth="1"/>
    <col min="11" max="13" width="13.7109375" customWidth="1"/>
    <col min="14" max="14" width="58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0" t="s">
        <v>26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D2" s="1"/>
      <c r="E2" s="33"/>
      <c r="F2" s="1"/>
      <c r="G2" s="248"/>
      <c r="H2" s="1"/>
      <c r="I2" s="34" t="s">
        <v>27</v>
      </c>
      <c r="J2" s="35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32"/>
      <c r="D3" s="1"/>
      <c r="E3" s="33"/>
      <c r="F3" s="1"/>
      <c r="G3" s="1"/>
      <c r="H3" s="1"/>
      <c r="I3" s="95" t="s">
        <v>28</v>
      </c>
      <c r="J3" s="35">
        <v>8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"/>
      <c r="D4" s="1"/>
      <c r="E4" s="1"/>
      <c r="F4" s="1"/>
      <c r="G4" s="1"/>
      <c r="H4" s="1"/>
      <c r="I4" s="34" t="s">
        <v>29</v>
      </c>
      <c r="J4" s="35">
        <v>8</v>
      </c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1"/>
      <c r="B5" s="37" t="s">
        <v>30</v>
      </c>
      <c r="C5" s="38"/>
      <c r="D5" s="39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">
      <c r="A6" s="13"/>
      <c r="B6" s="40" t="s">
        <v>31</v>
      </c>
      <c r="C6" s="41" t="s">
        <v>32</v>
      </c>
      <c r="D6" s="42" t="s">
        <v>608</v>
      </c>
      <c r="E6" s="42" t="s">
        <v>34</v>
      </c>
      <c r="F6" s="43" t="s">
        <v>35</v>
      </c>
      <c r="G6" s="43" t="s">
        <v>36</v>
      </c>
      <c r="H6" s="43" t="s">
        <v>37</v>
      </c>
      <c r="I6" s="44" t="s">
        <v>38</v>
      </c>
      <c r="J6" s="45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 x14ac:dyDescent="0.3">
      <c r="A7" s="46"/>
      <c r="B7" s="47" t="s">
        <v>40</v>
      </c>
      <c r="C7" s="15">
        <v>220000</v>
      </c>
      <c r="D7" s="48"/>
      <c r="E7" s="48">
        <f>0</f>
        <v>0</v>
      </c>
      <c r="F7" s="48">
        <v>0</v>
      </c>
      <c r="G7" s="48">
        <v>0</v>
      </c>
      <c r="H7" s="49">
        <f>SUM(Centralt!$D7:$G7)</f>
        <v>0</v>
      </c>
      <c r="I7" s="50">
        <f>SUM(Centralt!$E7:$H7)</f>
        <v>0</v>
      </c>
      <c r="J7" s="5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 x14ac:dyDescent="0.3">
      <c r="A8" s="13"/>
      <c r="B8" s="18" t="s">
        <v>41</v>
      </c>
      <c r="C8" s="52">
        <v>50000</v>
      </c>
      <c r="D8" s="53"/>
      <c r="E8" s="53"/>
      <c r="F8" s="53"/>
      <c r="G8" s="53"/>
      <c r="H8" s="53">
        <f>SUM(Centralt!$D8:$G8)</f>
        <v>0</v>
      </c>
      <c r="I8" s="21">
        <f>SUM(Centralt!$H8)</f>
        <v>0</v>
      </c>
      <c r="J8" s="5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13"/>
      <c r="B9" s="55" t="s">
        <v>42</v>
      </c>
      <c r="C9" s="56">
        <f>SUM(Centralt!$C$7:$C$8)</f>
        <v>270000</v>
      </c>
      <c r="D9" s="56">
        <f>SUM(Centralt!$D$7:$D$8)</f>
        <v>0</v>
      </c>
      <c r="E9" s="56">
        <f>SUM(Centralt!$E$7:$E$8)</f>
        <v>0</v>
      </c>
      <c r="F9" s="56">
        <f>SUM(Centralt!$F$7:$F$8)</f>
        <v>0</v>
      </c>
      <c r="G9" s="56">
        <f>SUM(Centralt!$G$7:$G$8)</f>
        <v>0</v>
      </c>
      <c r="H9" s="56">
        <f>SUM(Centralt!$H$7:$H$8)</f>
        <v>0</v>
      </c>
      <c r="I9" s="56">
        <f>(I7+I8)</f>
        <v>0</v>
      </c>
      <c r="J9" s="5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58"/>
      <c r="B10" s="37"/>
      <c r="C10" s="38"/>
      <c r="D10" s="59"/>
      <c r="E10" s="59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58"/>
      <c r="B11" s="37" t="s">
        <v>43</v>
      </c>
      <c r="C11" s="38"/>
      <c r="D11" s="59"/>
      <c r="E11" s="59"/>
      <c r="F11" s="60"/>
      <c r="G11" s="60"/>
      <c r="H11" s="60"/>
      <c r="I11" s="60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58"/>
      <c r="B12" s="9" t="s">
        <v>44</v>
      </c>
      <c r="C12" s="41" t="s">
        <v>32</v>
      </c>
      <c r="D12" s="42" t="s">
        <v>33</v>
      </c>
      <c r="E12" s="42" t="s">
        <v>34</v>
      </c>
      <c r="F12" s="43" t="s">
        <v>35</v>
      </c>
      <c r="G12" s="43" t="s">
        <v>36</v>
      </c>
      <c r="H12" s="43" t="s">
        <v>37</v>
      </c>
      <c r="I12" s="44" t="s">
        <v>38</v>
      </c>
      <c r="J12" s="45" t="s">
        <v>39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58"/>
      <c r="B13" s="16" t="s">
        <v>45</v>
      </c>
      <c r="C13" s="61">
        <v>-2000</v>
      </c>
      <c r="D13" s="48"/>
      <c r="E13" s="48"/>
      <c r="F13" s="48"/>
      <c r="G13" s="48"/>
      <c r="H13" s="48">
        <f>SUM(Centralt!$D13:$G13)</f>
        <v>0</v>
      </c>
      <c r="I13" s="15">
        <f>SUM(Centralt!$H13)</f>
        <v>0</v>
      </c>
      <c r="J13" s="6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58"/>
      <c r="B14" s="18" t="s">
        <v>46</v>
      </c>
      <c r="C14" s="52">
        <v>-10000</v>
      </c>
      <c r="D14" s="53"/>
      <c r="E14" s="53"/>
      <c r="F14" s="53"/>
      <c r="G14" s="53"/>
      <c r="H14" s="53">
        <f>SUM(Centralt!$D14:$G14)</f>
        <v>0</v>
      </c>
      <c r="I14" s="21">
        <f>SUM(Centralt!$H14)</f>
        <v>0</v>
      </c>
      <c r="J14" s="63" t="s">
        <v>47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58"/>
      <c r="B15" s="16" t="s">
        <v>48</v>
      </c>
      <c r="C15" s="61">
        <v>-800</v>
      </c>
      <c r="D15" s="48"/>
      <c r="E15" s="48"/>
      <c r="F15" s="48"/>
      <c r="G15" s="48"/>
      <c r="H15" s="48">
        <f>SUM(Centralt!$D15:$G15)</f>
        <v>0</v>
      </c>
      <c r="I15" s="15">
        <f>SUM(Centralt!$H15)</f>
        <v>0</v>
      </c>
      <c r="J15" s="64" t="s">
        <v>49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58"/>
      <c r="B16" s="18" t="s">
        <v>50</v>
      </c>
      <c r="C16" s="52">
        <f>-J4*300</f>
        <v>-2400</v>
      </c>
      <c r="D16" s="53"/>
      <c r="E16" s="53"/>
      <c r="F16" s="53"/>
      <c r="G16" s="53"/>
      <c r="H16" s="53">
        <f>SUM(Centralt!$D16:$G16)</f>
        <v>0</v>
      </c>
      <c r="I16" s="21">
        <f>SUM(Centralt!$H16)</f>
        <v>0</v>
      </c>
      <c r="J16" s="65" t="s">
        <v>51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1" customHeight="1" x14ac:dyDescent="0.3">
      <c r="A17" s="58"/>
      <c r="B17" s="16" t="s">
        <v>52</v>
      </c>
      <c r="C17" s="61">
        <f>-150*15</f>
        <v>-2250</v>
      </c>
      <c r="D17" s="48"/>
      <c r="E17" s="48"/>
      <c r="F17" s="48"/>
      <c r="G17" s="48"/>
      <c r="H17" s="48">
        <f>SUM(Centralt!$D17:$G17)</f>
        <v>0</v>
      </c>
      <c r="I17" s="15">
        <f>SUM(Centralt!$H17)</f>
        <v>0</v>
      </c>
      <c r="J17" s="51" t="s">
        <v>53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 x14ac:dyDescent="0.3">
      <c r="A18" s="58"/>
      <c r="B18" s="18" t="s">
        <v>54</v>
      </c>
      <c r="C18" s="52">
        <f>-(7031*4)-(3500*4)</f>
        <v>-42124</v>
      </c>
      <c r="D18" s="53"/>
      <c r="E18" s="53"/>
      <c r="F18" s="53"/>
      <c r="G18" s="53"/>
      <c r="H18" s="53">
        <f>SUM(Centralt!$D18:$G18)</f>
        <v>0</v>
      </c>
      <c r="I18" s="21">
        <f>SUM(Centralt!$H18)</f>
        <v>0</v>
      </c>
      <c r="J18" s="323" t="s">
        <v>610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 x14ac:dyDescent="0.3">
      <c r="A19" s="58"/>
      <c r="B19" s="16" t="s">
        <v>55</v>
      </c>
      <c r="C19" s="66">
        <v>-28000</v>
      </c>
      <c r="D19" s="67" t="s">
        <v>56</v>
      </c>
      <c r="E19" s="48"/>
      <c r="F19" s="48"/>
      <c r="G19" s="48"/>
      <c r="H19" s="48">
        <f>SUM(Centralt!$D19:$G19)</f>
        <v>0</v>
      </c>
      <c r="I19" s="15">
        <f>SUM(Centralt!$H19)</f>
        <v>0</v>
      </c>
      <c r="J19" s="51" t="s">
        <v>57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 x14ac:dyDescent="0.3">
      <c r="A20" s="58"/>
      <c r="B20" s="18" t="s">
        <v>58</v>
      </c>
      <c r="C20" s="68">
        <v>-10000</v>
      </c>
      <c r="D20" s="53"/>
      <c r="E20" s="53"/>
      <c r="F20" s="53"/>
      <c r="G20" s="53"/>
      <c r="H20" s="53">
        <f>SUM(Centralt!$D20:$G20)</f>
        <v>0</v>
      </c>
      <c r="I20" s="21">
        <f>SUM(Centralt!$H20)</f>
        <v>0</v>
      </c>
      <c r="J20" s="331" t="s">
        <v>611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 x14ac:dyDescent="0.3">
      <c r="A21" s="58"/>
      <c r="B21" s="16" t="s">
        <v>59</v>
      </c>
      <c r="C21" s="66">
        <v>-3000</v>
      </c>
      <c r="D21" s="48"/>
      <c r="E21" s="48"/>
      <c r="F21" s="48"/>
      <c r="G21" s="48"/>
      <c r="H21" s="48">
        <f>SUM(Centralt!$D21:$G21)</f>
        <v>0</v>
      </c>
      <c r="I21" s="15">
        <f>SUM(Centralt!$H21)</f>
        <v>0</v>
      </c>
      <c r="J21" s="322" t="s">
        <v>612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 x14ac:dyDescent="0.3">
      <c r="A22" s="58"/>
      <c r="B22" s="18" t="s">
        <v>60</v>
      </c>
      <c r="C22" s="52">
        <v>-1800</v>
      </c>
      <c r="D22" s="53"/>
      <c r="E22" s="53"/>
      <c r="F22" s="53"/>
      <c r="G22" s="53"/>
      <c r="H22" s="53">
        <f>SUM(Centralt!$D22:$G22)</f>
        <v>0</v>
      </c>
      <c r="I22" s="21">
        <f>SUM(Centralt!$H22)</f>
        <v>0</v>
      </c>
      <c r="J22" s="63" t="s">
        <v>51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 x14ac:dyDescent="0.3">
      <c r="A23" s="58"/>
      <c r="B23" s="16" t="s">
        <v>61</v>
      </c>
      <c r="C23" s="61">
        <f>-J3*100</f>
        <v>-800</v>
      </c>
      <c r="D23" s="48"/>
      <c r="E23" s="48"/>
      <c r="F23" s="48"/>
      <c r="G23" s="48"/>
      <c r="H23" s="48">
        <f>SUM(Centralt!$D23:$G23)</f>
        <v>0</v>
      </c>
      <c r="I23" s="15">
        <f>SUM(Centralt!$H23)</f>
        <v>0</v>
      </c>
      <c r="J23" s="51" t="s">
        <v>49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 x14ac:dyDescent="0.3">
      <c r="A24" s="58"/>
      <c r="B24" s="18" t="s">
        <v>62</v>
      </c>
      <c r="C24" s="52">
        <f>-J3*300</f>
        <v>-2400</v>
      </c>
      <c r="D24" s="53"/>
      <c r="E24" s="53"/>
      <c r="F24" s="53"/>
      <c r="G24" s="53"/>
      <c r="H24" s="53">
        <f>SUM(Centralt!$D24:$G24)</f>
        <v>0</v>
      </c>
      <c r="I24" s="21">
        <f>SUM(Centralt!$H24)</f>
        <v>0</v>
      </c>
      <c r="J24" s="63" t="s">
        <v>51</v>
      </c>
      <c r="K24" s="1"/>
      <c r="L24" s="1"/>
      <c r="M24" s="1"/>
      <c r="N24" s="1"/>
    </row>
    <row r="25" spans="1:22" ht="21" customHeight="1" x14ac:dyDescent="0.3">
      <c r="A25" s="58"/>
      <c r="B25" s="16" t="s">
        <v>63</v>
      </c>
      <c r="C25" s="61">
        <v>-300</v>
      </c>
      <c r="D25" s="48"/>
      <c r="E25" s="48"/>
      <c r="F25" s="48"/>
      <c r="G25" s="48"/>
      <c r="H25" s="48">
        <f>SUM(Centralt!$D25:$G25)</f>
        <v>0</v>
      </c>
      <c r="I25" s="15">
        <f>SUM(Centralt!$H25)</f>
        <v>0</v>
      </c>
      <c r="J25" s="51" t="s">
        <v>53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 x14ac:dyDescent="0.3">
      <c r="A26" s="58"/>
      <c r="B26" s="18" t="s">
        <v>64</v>
      </c>
      <c r="C26" s="52">
        <v>-1000</v>
      </c>
      <c r="D26" s="53"/>
      <c r="E26" s="53"/>
      <c r="F26" s="53"/>
      <c r="G26" s="53"/>
      <c r="H26" s="53"/>
      <c r="I26" s="21">
        <f>SUM(Centralt!$H26)</f>
        <v>0</v>
      </c>
      <c r="J26" s="6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 x14ac:dyDescent="0.3">
      <c r="A27" s="58"/>
      <c r="B27" s="16" t="s">
        <v>65</v>
      </c>
      <c r="C27" s="61">
        <v>-70000</v>
      </c>
      <c r="D27" s="48"/>
      <c r="E27" s="48"/>
      <c r="F27" s="48"/>
      <c r="G27" s="48"/>
      <c r="H27" s="48">
        <f>SUM(Centralt!$D27:$G27)</f>
        <v>0</v>
      </c>
      <c r="I27" s="15">
        <f>SUM(Centralt!$H27)</f>
        <v>0</v>
      </c>
      <c r="J27" s="51" t="s">
        <v>66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 x14ac:dyDescent="0.3">
      <c r="A28" s="58"/>
      <c r="B28" s="18" t="s">
        <v>67</v>
      </c>
      <c r="C28" s="68">
        <v>0</v>
      </c>
      <c r="D28" s="53"/>
      <c r="E28" s="53"/>
      <c r="F28" s="53"/>
      <c r="G28" s="53"/>
      <c r="H28" s="53">
        <f>SUM(Centralt!$D28:$G28)</f>
        <v>0</v>
      </c>
      <c r="I28" s="21">
        <f>SUM(Centralt!$H28)</f>
        <v>0</v>
      </c>
      <c r="J28" s="323" t="s">
        <v>607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 x14ac:dyDescent="0.3">
      <c r="A29" s="58"/>
      <c r="B29" s="16" t="s">
        <v>68</v>
      </c>
      <c r="C29" s="61">
        <v>-3800</v>
      </c>
      <c r="D29" s="48"/>
      <c r="E29" s="48"/>
      <c r="F29" s="48"/>
      <c r="G29" s="48"/>
      <c r="H29" s="48">
        <f>SUM(Centralt!$D29:$G29)</f>
        <v>0</v>
      </c>
      <c r="I29" s="15">
        <f>SUM(Centralt!$H29)</f>
        <v>0</v>
      </c>
      <c r="J29" s="51" t="s">
        <v>69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 x14ac:dyDescent="0.3">
      <c r="A30" s="58"/>
      <c r="B30" s="18" t="s">
        <v>70</v>
      </c>
      <c r="C30" s="52">
        <v>-32000</v>
      </c>
      <c r="D30" s="53"/>
      <c r="E30" s="53"/>
      <c r="F30" s="53"/>
      <c r="G30" s="53"/>
      <c r="H30" s="53"/>
      <c r="I30" s="21">
        <f>SUM(Centralt!$H30)</f>
        <v>0</v>
      </c>
      <c r="J30" s="63" t="s">
        <v>71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 x14ac:dyDescent="0.3">
      <c r="A31" s="58"/>
      <c r="B31" s="16" t="s">
        <v>72</v>
      </c>
      <c r="C31" s="61">
        <v>-10000</v>
      </c>
      <c r="D31" s="48"/>
      <c r="E31" s="48"/>
      <c r="F31" s="48"/>
      <c r="G31" s="48"/>
      <c r="H31" s="48"/>
      <c r="I31" s="15">
        <f>SUM(Centralt!$H31)</f>
        <v>0</v>
      </c>
      <c r="J31" s="51" t="s">
        <v>73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 x14ac:dyDescent="0.3">
      <c r="A32" s="58"/>
      <c r="B32" s="279" t="s">
        <v>74</v>
      </c>
      <c r="C32" s="280">
        <v>-3500</v>
      </c>
      <c r="D32" s="281"/>
      <c r="E32" s="281"/>
      <c r="F32" s="281"/>
      <c r="G32" s="281"/>
      <c r="H32" s="281"/>
      <c r="I32" s="282">
        <f>SUM(Centralt!$H32)</f>
        <v>0</v>
      </c>
      <c r="J32" s="7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6" ht="21" customHeight="1" x14ac:dyDescent="0.3">
      <c r="A33" s="58"/>
      <c r="B33" s="71" t="s">
        <v>75</v>
      </c>
      <c r="C33" s="26">
        <f>C13+C14+C15+C16+C17+C18+C19+C20+C21+C22+C23+C24+C25+C26+C27+C28+C29+C30+C31+C32</f>
        <v>-226174</v>
      </c>
      <c r="D33" s="56">
        <f>SUM(Centralt!$D$21:$D$32)</f>
        <v>0</v>
      </c>
      <c r="E33" s="56">
        <f>SUM(Centralt!$E$21:$E$32)</f>
        <v>0</v>
      </c>
      <c r="F33" s="56">
        <f>SUM(Centralt!$F$21:$F$32)</f>
        <v>0</v>
      </c>
      <c r="G33" s="56">
        <f>SUM(Centralt!$G$21:$G$32)</f>
        <v>0</v>
      </c>
      <c r="H33" s="56">
        <f>SUM(Centralt!$H$21:$H$32)</f>
        <v>0</v>
      </c>
      <c r="I33" s="56">
        <f>SUBTOTAL(109,Centralt!$I$21:$I$32)</f>
        <v>0</v>
      </c>
      <c r="J33" s="7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6" ht="21" customHeight="1" x14ac:dyDescent="0.3">
      <c r="A34" s="13"/>
      <c r="B34" s="1"/>
      <c r="C34" s="73"/>
      <c r="D34" s="73"/>
      <c r="E34" s="73"/>
      <c r="F34" s="73"/>
      <c r="G34" s="73"/>
      <c r="H34" s="73"/>
      <c r="I34" s="73"/>
      <c r="J34" s="7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6" ht="21" customHeight="1" x14ac:dyDescent="0.3">
      <c r="A35" s="13"/>
      <c r="B35" s="75" t="s">
        <v>76</v>
      </c>
      <c r="C35" s="76">
        <f t="shared" ref="C35:H35" si="0">C9+C33</f>
        <v>43826</v>
      </c>
      <c r="D35" s="76">
        <f t="shared" si="0"/>
        <v>0</v>
      </c>
      <c r="E35" s="76">
        <f t="shared" si="0"/>
        <v>0</v>
      </c>
      <c r="F35" s="76">
        <f t="shared" si="0"/>
        <v>0</v>
      </c>
      <c r="G35" s="76">
        <f t="shared" si="0"/>
        <v>0</v>
      </c>
      <c r="H35" s="76">
        <f t="shared" si="0"/>
        <v>0</v>
      </c>
      <c r="I35" s="77">
        <f>(I33+I9)</f>
        <v>0</v>
      </c>
      <c r="J35" s="7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6" ht="21" customHeight="1" x14ac:dyDescent="0.3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7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3"/>
      <c r="B37" s="79"/>
      <c r="C37" s="7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3"/>
      <c r="B38" s="79"/>
      <c r="C38" s="7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3"/>
      <c r="B39" s="79"/>
      <c r="C39" s="7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3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3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3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3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8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30"/>
      <c r="C57" s="30"/>
      <c r="D57" s="30"/>
      <c r="E57" s="3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A1:O1"/>
  </mergeCells>
  <printOptions horizontalCentered="1"/>
  <pageMargins left="0.7" right="0.7" top="0.75" bottom="0.75" header="0" footer="0"/>
  <pageSetup scale="52" fitToHeight="0" orientation="landscape" r:id="rId1"/>
  <drawing r:id="rId2"/>
  <tableParts count="2">
    <tablePart r:id="rId3"/>
    <tablePart r:id="rId4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80000"/>
    <outlinePr summaryBelow="0" summaryRight="0"/>
  </sheetPr>
  <dimension ref="A1:Y1001"/>
  <sheetViews>
    <sheetView workbookViewId="0">
      <selection sqref="A1:J1"/>
    </sheetView>
  </sheetViews>
  <sheetFormatPr defaultColWidth="14.42578125" defaultRowHeight="15" customHeight="1" x14ac:dyDescent="0.3"/>
  <cols>
    <col min="2" max="2" width="15.42578125" customWidth="1"/>
    <col min="3" max="3" width="29" customWidth="1"/>
    <col min="4" max="4" width="13.28515625" customWidth="1"/>
    <col min="5" max="5" width="26.85546875" customWidth="1"/>
  </cols>
  <sheetData>
    <row r="1" spans="1:25" ht="29.25" x14ac:dyDescent="0.3">
      <c r="A1" s="375" t="s">
        <v>423</v>
      </c>
      <c r="B1" s="376"/>
      <c r="C1" s="376"/>
      <c r="D1" s="376"/>
      <c r="E1" s="376"/>
      <c r="F1" s="376"/>
      <c r="G1" s="376"/>
      <c r="H1" s="376"/>
      <c r="I1" s="376"/>
      <c r="J1" s="377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5.75" x14ac:dyDescent="0.2">
      <c r="A2" s="146"/>
      <c r="B2" s="147"/>
      <c r="C2" s="148"/>
      <c r="D2" s="145"/>
      <c r="E2" s="145"/>
      <c r="F2" s="149"/>
      <c r="G2" s="149"/>
      <c r="H2" s="149"/>
      <c r="I2" s="149"/>
      <c r="J2" s="149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5.75" x14ac:dyDescent="0.2">
      <c r="A3" s="146"/>
      <c r="B3" s="147" t="s">
        <v>424</v>
      </c>
      <c r="C3" s="148" t="s">
        <v>425</v>
      </c>
      <c r="D3" s="145"/>
      <c r="E3" s="145"/>
      <c r="F3" s="149"/>
      <c r="G3" s="149"/>
      <c r="H3" s="149"/>
      <c r="I3" s="149"/>
      <c r="J3" s="149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5" ht="17.25" x14ac:dyDescent="0.2">
      <c r="A4" s="146"/>
      <c r="B4" s="150" t="s">
        <v>80</v>
      </c>
      <c r="C4" s="151">
        <v>125</v>
      </c>
      <c r="D4" s="150"/>
      <c r="E4" s="151"/>
      <c r="F4" s="149"/>
      <c r="G4" s="149"/>
      <c r="H4" s="149"/>
      <c r="I4" s="149"/>
      <c r="J4" s="149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5" ht="14.25" x14ac:dyDescent="0.3">
      <c r="A5" s="149"/>
      <c r="B5" s="145"/>
      <c r="C5" s="145"/>
      <c r="D5" s="149"/>
      <c r="E5" s="149"/>
      <c r="F5" s="149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5" ht="20.25" x14ac:dyDescent="0.25">
      <c r="A6" s="149"/>
      <c r="B6" s="152" t="s">
        <v>30</v>
      </c>
      <c r="C6" s="153"/>
      <c r="D6" s="154"/>
      <c r="E6" s="154"/>
      <c r="F6" s="149"/>
      <c r="G6" s="15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5" ht="15.75" x14ac:dyDescent="0.3">
      <c r="A7" s="156"/>
      <c r="B7" s="157" t="s">
        <v>426</v>
      </c>
      <c r="C7" s="41" t="s">
        <v>32</v>
      </c>
      <c r="D7" s="44" t="s">
        <v>38</v>
      </c>
      <c r="E7" s="158" t="s">
        <v>39</v>
      </c>
      <c r="F7" s="159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1:25" ht="14.25" x14ac:dyDescent="0.3">
      <c r="A8" s="160"/>
      <c r="B8" s="161" t="s">
        <v>427</v>
      </c>
      <c r="C8" s="162">
        <v>0</v>
      </c>
      <c r="D8" s="163">
        <v>0</v>
      </c>
      <c r="E8" s="164"/>
      <c r="F8" s="149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</row>
    <row r="9" spans="1:25" ht="14.25" x14ac:dyDescent="0.3">
      <c r="A9" s="160"/>
      <c r="B9" s="165" t="s">
        <v>428</v>
      </c>
      <c r="C9" s="166">
        <v>0</v>
      </c>
      <c r="D9" s="167">
        <v>0</v>
      </c>
      <c r="E9" s="168"/>
      <c r="F9" s="149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</row>
    <row r="10" spans="1:25" ht="14.25" x14ac:dyDescent="0.3">
      <c r="A10" s="160"/>
      <c r="B10" s="169" t="s">
        <v>429</v>
      </c>
      <c r="C10" s="170">
        <v>0</v>
      </c>
      <c r="D10" s="171">
        <v>0</v>
      </c>
      <c r="E10" s="172"/>
      <c r="F10" s="149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1:25" ht="14.25" x14ac:dyDescent="0.3">
      <c r="A11" s="160"/>
      <c r="B11" s="165" t="s">
        <v>430</v>
      </c>
      <c r="C11" s="166">
        <v>82500</v>
      </c>
      <c r="D11" s="167">
        <v>0</v>
      </c>
      <c r="E11" s="168"/>
      <c r="F11" s="149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1:25" ht="14.25" x14ac:dyDescent="0.3">
      <c r="A12" s="160"/>
      <c r="B12" s="169" t="s">
        <v>431</v>
      </c>
      <c r="C12" s="170">
        <v>1000</v>
      </c>
      <c r="D12" s="171">
        <v>0</v>
      </c>
      <c r="E12" s="172"/>
      <c r="F12" s="149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</row>
    <row r="13" spans="1:25" ht="14.25" x14ac:dyDescent="0.3">
      <c r="A13" s="160"/>
      <c r="B13" s="165" t="s">
        <v>432</v>
      </c>
      <c r="C13" s="166">
        <v>0</v>
      </c>
      <c r="D13" s="167">
        <v>0</v>
      </c>
      <c r="E13" s="168"/>
      <c r="F13" s="149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:25" ht="14.25" x14ac:dyDescent="0.3">
      <c r="A14" s="160"/>
      <c r="B14" s="169" t="s">
        <v>433</v>
      </c>
      <c r="C14" s="170">
        <v>0</v>
      </c>
      <c r="D14" s="171">
        <v>0</v>
      </c>
      <c r="E14" s="172"/>
      <c r="F14" s="149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</row>
    <row r="15" spans="1:25" ht="14.25" x14ac:dyDescent="0.3">
      <c r="A15" s="160"/>
      <c r="B15" s="165" t="s">
        <v>434</v>
      </c>
      <c r="C15" s="166">
        <v>0</v>
      </c>
      <c r="D15" s="167">
        <v>0</v>
      </c>
      <c r="E15" s="168"/>
      <c r="F15" s="149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:25" ht="14.25" x14ac:dyDescent="0.3">
      <c r="A16" s="160"/>
      <c r="B16" s="169" t="s">
        <v>435</v>
      </c>
      <c r="C16" s="170">
        <v>0</v>
      </c>
      <c r="D16" s="171">
        <v>0</v>
      </c>
      <c r="E16" s="172"/>
      <c r="F16" s="149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</row>
    <row r="17" spans="1:22" ht="14.25" x14ac:dyDescent="0.3">
      <c r="A17" s="160"/>
      <c r="B17" s="165" t="s">
        <v>436</v>
      </c>
      <c r="C17" s="166">
        <v>0</v>
      </c>
      <c r="D17" s="167">
        <v>0</v>
      </c>
      <c r="E17" s="173"/>
      <c r="F17" s="174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</row>
    <row r="18" spans="1:22" ht="14.25" x14ac:dyDescent="0.3">
      <c r="A18" s="160"/>
      <c r="B18" s="169" t="s">
        <v>437</v>
      </c>
      <c r="C18" s="170">
        <v>225650</v>
      </c>
      <c r="D18" s="171">
        <v>0</v>
      </c>
      <c r="E18" s="172"/>
      <c r="F18" s="149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</row>
    <row r="19" spans="1:22" ht="14.25" x14ac:dyDescent="0.3">
      <c r="A19" s="160"/>
      <c r="B19" s="165" t="s">
        <v>438</v>
      </c>
      <c r="C19" s="166">
        <v>0</v>
      </c>
      <c r="D19" s="167">
        <v>0</v>
      </c>
      <c r="E19" s="173"/>
      <c r="F19" s="149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</row>
    <row r="20" spans="1:22" ht="14.25" x14ac:dyDescent="0.3">
      <c r="A20" s="160"/>
      <c r="B20" s="169" t="s">
        <v>439</v>
      </c>
      <c r="C20" s="170">
        <v>0</v>
      </c>
      <c r="D20" s="171">
        <v>0</v>
      </c>
      <c r="E20" s="172"/>
      <c r="F20" s="149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</row>
    <row r="21" spans="1:22" ht="14.25" x14ac:dyDescent="0.3">
      <c r="A21" s="160"/>
      <c r="B21" s="165" t="s">
        <v>440</v>
      </c>
      <c r="C21" s="166">
        <v>0</v>
      </c>
      <c r="D21" s="167">
        <v>0</v>
      </c>
      <c r="E21" s="173"/>
      <c r="F21" s="149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</row>
    <row r="22" spans="1:22" ht="15.75" customHeight="1" x14ac:dyDescent="0.3">
      <c r="A22" s="160"/>
      <c r="B22" s="175" t="s">
        <v>441</v>
      </c>
      <c r="C22" s="176">
        <v>99200</v>
      </c>
      <c r="D22" s="177">
        <v>0</v>
      </c>
      <c r="E22" s="178"/>
      <c r="F22" s="149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</row>
    <row r="23" spans="1:22" ht="15.75" customHeight="1" x14ac:dyDescent="0.3">
      <c r="A23" s="156"/>
      <c r="B23" s="179" t="s">
        <v>42</v>
      </c>
      <c r="C23" s="180">
        <f>SUM(C8:C22)</f>
        <v>408350</v>
      </c>
      <c r="D23" s="180">
        <f>SUM(D14:D22)</f>
        <v>0</v>
      </c>
      <c r="E23" s="181"/>
      <c r="F23" s="159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</row>
    <row r="24" spans="1:22" ht="15.75" customHeight="1" x14ac:dyDescent="0.3">
      <c r="A24" s="182"/>
      <c r="B24" s="378"/>
      <c r="C24" s="379"/>
      <c r="D24" s="183"/>
      <c r="E24" s="183"/>
      <c r="F24" s="149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</row>
    <row r="25" spans="1:22" ht="15.75" customHeight="1" x14ac:dyDescent="0.25">
      <c r="A25" s="184"/>
      <c r="B25" s="152" t="s">
        <v>43</v>
      </c>
      <c r="C25" s="153"/>
      <c r="D25" s="185"/>
      <c r="E25" s="185"/>
      <c r="F25" s="149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</row>
    <row r="26" spans="1:22" ht="15.75" customHeight="1" x14ac:dyDescent="0.3">
      <c r="A26" s="186"/>
      <c r="B26" s="157" t="s">
        <v>442</v>
      </c>
      <c r="C26" s="41" t="s">
        <v>32</v>
      </c>
      <c r="D26" s="44" t="s">
        <v>38</v>
      </c>
      <c r="E26" s="158" t="s">
        <v>39</v>
      </c>
      <c r="F26" s="159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</row>
    <row r="27" spans="1:22" ht="15.75" customHeight="1" x14ac:dyDescent="0.3">
      <c r="A27" s="184"/>
      <c r="B27" s="161" t="s">
        <v>427</v>
      </c>
      <c r="C27" s="187">
        <v>-38850</v>
      </c>
      <c r="D27" s="163">
        <v>0</v>
      </c>
      <c r="E27" s="164"/>
      <c r="F27" s="149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</row>
    <row r="28" spans="1:22" ht="15.75" customHeight="1" x14ac:dyDescent="0.3">
      <c r="A28" s="184"/>
      <c r="B28" s="165" t="s">
        <v>428</v>
      </c>
      <c r="C28" s="188">
        <v>-4230</v>
      </c>
      <c r="D28" s="167">
        <v>0</v>
      </c>
      <c r="E28" s="173"/>
      <c r="F28" s="149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</row>
    <row r="29" spans="1:22" ht="15.75" customHeight="1" x14ac:dyDescent="0.3">
      <c r="A29" s="184"/>
      <c r="B29" s="169" t="s">
        <v>429</v>
      </c>
      <c r="C29" s="189">
        <v>-14950</v>
      </c>
      <c r="D29" s="171">
        <v>0</v>
      </c>
      <c r="E29" s="190"/>
      <c r="F29" s="149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</row>
    <row r="30" spans="1:22" ht="15.75" customHeight="1" x14ac:dyDescent="0.3">
      <c r="A30" s="184"/>
      <c r="B30" s="165" t="s">
        <v>430</v>
      </c>
      <c r="C30" s="188">
        <v>-184690</v>
      </c>
      <c r="D30" s="167">
        <v>0</v>
      </c>
      <c r="E30" s="191"/>
      <c r="F30" s="149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</row>
    <row r="31" spans="1:22" ht="15.75" customHeight="1" x14ac:dyDescent="0.3">
      <c r="A31" s="184"/>
      <c r="B31" s="169" t="s">
        <v>431</v>
      </c>
      <c r="C31" s="189">
        <v>-4000</v>
      </c>
      <c r="D31" s="171">
        <v>0</v>
      </c>
      <c r="E31" s="190"/>
      <c r="F31" s="149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</row>
    <row r="32" spans="1:22" ht="15.75" customHeight="1" x14ac:dyDescent="0.3">
      <c r="A32" s="184"/>
      <c r="B32" s="165" t="s">
        <v>432</v>
      </c>
      <c r="C32" s="188">
        <v>-200</v>
      </c>
      <c r="D32" s="167">
        <v>0</v>
      </c>
      <c r="E32" s="168"/>
      <c r="F32" s="149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</row>
    <row r="33" spans="1:22" ht="15.75" customHeight="1" x14ac:dyDescent="0.3">
      <c r="A33" s="184"/>
      <c r="B33" s="169" t="s">
        <v>433</v>
      </c>
      <c r="C33" s="189">
        <v>0</v>
      </c>
      <c r="D33" s="171">
        <v>0</v>
      </c>
      <c r="E33" s="172"/>
      <c r="F33" s="149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</row>
    <row r="34" spans="1:22" ht="15.75" customHeight="1" x14ac:dyDescent="0.3">
      <c r="A34" s="184"/>
      <c r="B34" s="165" t="s">
        <v>434</v>
      </c>
      <c r="C34" s="188">
        <v>0</v>
      </c>
      <c r="D34" s="167">
        <v>0</v>
      </c>
      <c r="E34" s="168"/>
      <c r="F34" s="149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</row>
    <row r="35" spans="1:22" ht="15.75" customHeight="1" x14ac:dyDescent="0.3">
      <c r="A35" s="184"/>
      <c r="B35" s="169" t="s">
        <v>435</v>
      </c>
      <c r="C35" s="189">
        <v>-100</v>
      </c>
      <c r="D35" s="171">
        <v>0</v>
      </c>
      <c r="E35" s="172"/>
      <c r="F35" s="149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</row>
    <row r="36" spans="1:22" ht="15.75" customHeight="1" x14ac:dyDescent="0.3">
      <c r="A36" s="184"/>
      <c r="B36" s="165" t="s">
        <v>436</v>
      </c>
      <c r="C36" s="188">
        <v>-5740</v>
      </c>
      <c r="D36" s="167">
        <v>0</v>
      </c>
      <c r="E36" s="173"/>
      <c r="F36" s="149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</row>
    <row r="37" spans="1:22" ht="15.75" customHeight="1" x14ac:dyDescent="0.3">
      <c r="A37" s="184"/>
      <c r="B37" s="169" t="s">
        <v>437</v>
      </c>
      <c r="C37" s="192">
        <v>-46775</v>
      </c>
      <c r="D37" s="171">
        <v>0</v>
      </c>
      <c r="E37" s="172"/>
      <c r="F37" s="149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</row>
    <row r="38" spans="1:22" ht="15.75" customHeight="1" x14ac:dyDescent="0.3">
      <c r="A38" s="184"/>
      <c r="B38" s="165" t="s">
        <v>438</v>
      </c>
      <c r="C38" s="188">
        <v>0</v>
      </c>
      <c r="D38" s="167">
        <v>0</v>
      </c>
      <c r="E38" s="173"/>
      <c r="F38" s="149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</row>
    <row r="39" spans="1:22" ht="15.75" customHeight="1" x14ac:dyDescent="0.3">
      <c r="A39" s="184"/>
      <c r="B39" s="169" t="s">
        <v>439</v>
      </c>
      <c r="C39" s="189">
        <v>-200</v>
      </c>
      <c r="D39" s="171">
        <v>0</v>
      </c>
      <c r="E39" s="172"/>
      <c r="F39" s="149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</row>
    <row r="40" spans="1:22" ht="15.75" customHeight="1" x14ac:dyDescent="0.3">
      <c r="A40" s="184"/>
      <c r="B40" s="165" t="s">
        <v>440</v>
      </c>
      <c r="C40" s="188">
        <v>-10300</v>
      </c>
      <c r="D40" s="167">
        <v>0</v>
      </c>
      <c r="E40" s="173"/>
      <c r="F40" s="149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</row>
    <row r="41" spans="1:22" ht="15.75" customHeight="1" x14ac:dyDescent="0.3">
      <c r="A41" s="184"/>
      <c r="B41" s="175" t="s">
        <v>441</v>
      </c>
      <c r="C41" s="193">
        <v>-99900</v>
      </c>
      <c r="D41" s="177">
        <v>0</v>
      </c>
      <c r="E41" s="178"/>
      <c r="F41" s="149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</row>
    <row r="42" spans="1:22" ht="15.75" customHeight="1" x14ac:dyDescent="0.3">
      <c r="A42" s="186"/>
      <c r="B42" s="194" t="s">
        <v>443</v>
      </c>
      <c r="C42" s="195">
        <f>SUM(Jubelspexet!$C$27:$C$41)</f>
        <v>-409935</v>
      </c>
      <c r="D42" s="180">
        <f>SUM(D27:D41)</f>
        <v>0</v>
      </c>
      <c r="E42" s="196"/>
      <c r="F42" s="159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</row>
    <row r="43" spans="1:22" ht="15.75" customHeight="1" x14ac:dyDescent="0.3">
      <c r="A43" s="182"/>
      <c r="B43" s="197"/>
      <c r="C43" s="198"/>
      <c r="D43" s="198"/>
      <c r="E43" s="199"/>
      <c r="F43" s="149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</row>
    <row r="44" spans="1:22" ht="15.75" customHeight="1" x14ac:dyDescent="0.3">
      <c r="A44" s="156"/>
      <c r="B44" s="200" t="s">
        <v>444</v>
      </c>
      <c r="C44" s="201">
        <f>C23+C42</f>
        <v>-1585</v>
      </c>
      <c r="D44" s="202">
        <f>(D42+D23)</f>
        <v>0</v>
      </c>
      <c r="E44" s="203"/>
      <c r="F44" s="159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</row>
    <row r="45" spans="1:22" ht="15.75" customHeight="1" x14ac:dyDescent="0.3">
      <c r="A45" s="182"/>
      <c r="B45" s="204"/>
      <c r="C45" s="204"/>
      <c r="D45" s="183"/>
      <c r="E45" s="205"/>
      <c r="F45" s="149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</row>
    <row r="46" spans="1:22" ht="15.75" customHeight="1" x14ac:dyDescent="0.3">
      <c r="A46" s="206"/>
      <c r="B46" s="207"/>
      <c r="C46" s="208"/>
      <c r="D46" s="208"/>
      <c r="E46" s="208"/>
      <c r="F46" s="174"/>
      <c r="G46" s="208"/>
      <c r="H46" s="208"/>
      <c r="I46" s="208"/>
      <c r="J46" s="208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1:22" ht="15.75" customHeight="1" x14ac:dyDescent="0.3">
      <c r="A47" s="206"/>
      <c r="B47" s="209"/>
      <c r="C47" s="210"/>
      <c r="D47" s="208"/>
      <c r="E47" s="208"/>
      <c r="F47" s="174"/>
      <c r="G47" s="208"/>
      <c r="H47" s="208"/>
      <c r="I47" s="208"/>
      <c r="J47" s="208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</row>
    <row r="48" spans="1:22" ht="15.75" customHeight="1" x14ac:dyDescent="0.3">
      <c r="A48" s="211"/>
      <c r="B48" s="212"/>
      <c r="C48" s="210"/>
      <c r="D48" s="208"/>
      <c r="E48" s="208"/>
      <c r="F48" s="174"/>
      <c r="G48" s="208"/>
      <c r="H48" s="208"/>
      <c r="I48" s="208"/>
      <c r="J48" s="208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</row>
    <row r="49" spans="1:25" ht="15.75" customHeight="1" x14ac:dyDescent="0.3">
      <c r="A49" s="206"/>
      <c r="B49" s="209"/>
      <c r="C49" s="210"/>
      <c r="D49" s="208"/>
      <c r="E49" s="208"/>
      <c r="F49" s="174"/>
      <c r="G49" s="208"/>
      <c r="H49" s="208"/>
      <c r="I49" s="208"/>
      <c r="J49" s="208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</row>
    <row r="50" spans="1:25" ht="15.75" customHeight="1" x14ac:dyDescent="0.25">
      <c r="A50" s="213"/>
      <c r="B50" s="214"/>
      <c r="C50" s="215"/>
      <c r="D50" s="208"/>
      <c r="E50" s="208"/>
      <c r="F50" s="208"/>
      <c r="G50" s="208"/>
      <c r="H50" s="208"/>
      <c r="I50" s="216"/>
      <c r="J50" s="208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</row>
    <row r="51" spans="1:25" ht="15.75" customHeight="1" x14ac:dyDescent="0.25">
      <c r="A51" s="217"/>
      <c r="B51" s="218"/>
      <c r="C51" s="219"/>
      <c r="D51" s="220"/>
      <c r="E51" s="220"/>
      <c r="F51" s="220"/>
      <c r="G51" s="208"/>
      <c r="H51" s="208"/>
      <c r="I51" s="216"/>
      <c r="J51" s="208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</row>
    <row r="52" spans="1:25" ht="15.75" customHeight="1" x14ac:dyDescent="0.25">
      <c r="A52" s="217"/>
      <c r="B52" s="221"/>
      <c r="C52" s="219"/>
      <c r="D52" s="220"/>
      <c r="E52" s="220"/>
      <c r="F52" s="220"/>
      <c r="G52" s="208"/>
      <c r="H52" s="208"/>
      <c r="I52" s="216"/>
      <c r="J52" s="208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</row>
    <row r="53" spans="1:25" ht="15.75" customHeight="1" x14ac:dyDescent="0.25">
      <c r="A53" s="217"/>
      <c r="B53" s="222"/>
      <c r="C53" s="167"/>
      <c r="D53" s="167"/>
      <c r="E53" s="167"/>
      <c r="F53" s="167"/>
      <c r="G53" s="208"/>
      <c r="H53" s="208"/>
      <c r="I53" s="216"/>
      <c r="J53" s="208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</row>
    <row r="54" spans="1:25" ht="15.75" customHeight="1" x14ac:dyDescent="0.25">
      <c r="A54" s="217"/>
      <c r="B54" s="222"/>
      <c r="C54" s="167"/>
      <c r="D54" s="167"/>
      <c r="E54" s="167"/>
      <c r="F54" s="167"/>
      <c r="G54" s="208"/>
      <c r="H54" s="208"/>
      <c r="I54" s="216"/>
      <c r="J54" s="208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</row>
    <row r="55" spans="1:25" ht="15.75" customHeight="1" x14ac:dyDescent="0.25">
      <c r="A55" s="217"/>
      <c r="B55" s="222"/>
      <c r="C55" s="167"/>
      <c r="D55" s="167"/>
      <c r="E55" s="167"/>
      <c r="F55" s="167"/>
      <c r="G55" s="208"/>
      <c r="H55" s="208"/>
      <c r="I55" s="216"/>
      <c r="J55" s="208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</row>
    <row r="56" spans="1:25" ht="15.75" customHeight="1" x14ac:dyDescent="0.25">
      <c r="A56" s="217"/>
      <c r="B56" s="222"/>
      <c r="C56" s="167"/>
      <c r="D56" s="167"/>
      <c r="E56" s="167"/>
      <c r="F56" s="167"/>
      <c r="G56" s="208"/>
      <c r="H56" s="208"/>
      <c r="I56" s="216"/>
      <c r="J56" s="208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</row>
    <row r="57" spans="1:25" ht="15.75" customHeight="1" x14ac:dyDescent="0.25">
      <c r="A57" s="217"/>
      <c r="B57" s="223"/>
      <c r="C57" s="167"/>
      <c r="D57" s="167"/>
      <c r="E57" s="167"/>
      <c r="F57" s="167"/>
      <c r="G57" s="208"/>
      <c r="H57" s="208"/>
      <c r="I57" s="216"/>
      <c r="J57" s="208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</row>
    <row r="58" spans="1:25" ht="15.75" customHeight="1" x14ac:dyDescent="0.25">
      <c r="A58" s="224"/>
      <c r="B58" s="225"/>
      <c r="C58" s="226"/>
      <c r="D58" s="226"/>
      <c r="E58" s="226"/>
      <c r="F58" s="227"/>
      <c r="G58" s="208"/>
      <c r="H58" s="208"/>
      <c r="I58" s="216"/>
      <c r="J58" s="208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</row>
    <row r="59" spans="1:25" ht="15.75" customHeight="1" x14ac:dyDescent="0.3">
      <c r="A59" s="208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28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</row>
    <row r="60" spans="1:25" ht="15.75" customHeight="1" x14ac:dyDescent="0.3">
      <c r="A60" s="229"/>
      <c r="B60" s="230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28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</row>
    <row r="61" spans="1:25" ht="15.75" customHeight="1" x14ac:dyDescent="0.3">
      <c r="A61" s="208"/>
      <c r="B61" s="218"/>
      <c r="C61" s="219"/>
      <c r="D61" s="220"/>
      <c r="E61" s="220"/>
      <c r="F61" s="220"/>
      <c r="G61" s="220"/>
      <c r="H61" s="220"/>
      <c r="I61" s="220"/>
      <c r="J61" s="220"/>
      <c r="K61" s="208"/>
      <c r="L61" s="208"/>
      <c r="M61" s="228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</row>
    <row r="62" spans="1:25" ht="15.75" customHeight="1" x14ac:dyDescent="0.3">
      <c r="A62" s="208"/>
      <c r="B62" s="221"/>
      <c r="C62" s="219"/>
      <c r="D62" s="220"/>
      <c r="E62" s="220"/>
      <c r="F62" s="220"/>
      <c r="G62" s="220"/>
      <c r="H62" s="220"/>
      <c r="I62" s="220"/>
      <c r="J62" s="220"/>
      <c r="K62" s="208"/>
      <c r="L62" s="208"/>
      <c r="M62" s="228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</row>
    <row r="63" spans="1:25" ht="15.75" customHeight="1" x14ac:dyDescent="0.3">
      <c r="A63" s="208"/>
      <c r="B63" s="222"/>
      <c r="C63" s="167"/>
      <c r="D63" s="167"/>
      <c r="E63" s="167"/>
      <c r="F63" s="167"/>
      <c r="G63" s="167"/>
      <c r="H63" s="167"/>
      <c r="I63" s="167"/>
      <c r="J63" s="167"/>
      <c r="K63" s="208"/>
      <c r="L63" s="208"/>
      <c r="M63" s="228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</row>
    <row r="64" spans="1:25" ht="15.75" customHeight="1" x14ac:dyDescent="0.3">
      <c r="A64" s="229"/>
      <c r="B64" s="222"/>
      <c r="C64" s="167"/>
      <c r="D64" s="167"/>
      <c r="E64" s="167"/>
      <c r="F64" s="167"/>
      <c r="G64" s="167"/>
      <c r="H64" s="167"/>
      <c r="I64" s="167"/>
      <c r="J64" s="167"/>
      <c r="K64" s="208"/>
      <c r="L64" s="208"/>
      <c r="M64" s="228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</row>
    <row r="65" spans="1:25" ht="15.75" customHeight="1" x14ac:dyDescent="0.3">
      <c r="A65" s="229"/>
      <c r="B65" s="225"/>
      <c r="C65" s="226"/>
      <c r="D65" s="226"/>
      <c r="E65" s="226"/>
      <c r="F65" s="226"/>
      <c r="G65" s="226"/>
      <c r="H65" s="226"/>
      <c r="I65" s="226"/>
      <c r="J65" s="227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</row>
    <row r="66" spans="1:25" ht="15.75" customHeight="1" x14ac:dyDescent="0.3">
      <c r="A66" s="229"/>
      <c r="B66" s="230"/>
      <c r="C66" s="208"/>
      <c r="D66" s="208"/>
      <c r="E66" s="208"/>
      <c r="F66" s="208"/>
      <c r="G66" s="208"/>
      <c r="H66" s="208"/>
      <c r="I66" s="208"/>
      <c r="J66" s="208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</row>
    <row r="67" spans="1:25" ht="15.75" customHeight="1" x14ac:dyDescent="0.3">
      <c r="A67" s="229"/>
      <c r="B67" s="230"/>
      <c r="C67" s="208"/>
      <c r="D67" s="208"/>
      <c r="E67" s="208"/>
      <c r="F67" s="208"/>
      <c r="G67" s="208"/>
      <c r="H67" s="208"/>
      <c r="I67" s="208"/>
      <c r="J67" s="208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</row>
    <row r="68" spans="1:25" ht="15.75" customHeight="1" x14ac:dyDescent="0.3">
      <c r="A68" s="208"/>
      <c r="B68" s="218"/>
      <c r="C68" s="231"/>
      <c r="D68" s="232"/>
      <c r="E68" s="232"/>
      <c r="F68" s="232"/>
      <c r="G68" s="232"/>
      <c r="H68" s="232"/>
      <c r="I68" s="232"/>
      <c r="J68" s="232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</row>
    <row r="69" spans="1:25" ht="15.75" customHeight="1" x14ac:dyDescent="0.3">
      <c r="A69" s="208"/>
      <c r="B69" s="221"/>
      <c r="C69" s="219"/>
      <c r="D69" s="220"/>
      <c r="E69" s="220"/>
      <c r="F69" s="220"/>
      <c r="G69" s="220"/>
      <c r="H69" s="220"/>
      <c r="I69" s="220"/>
      <c r="J69" s="220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</row>
    <row r="70" spans="1:25" ht="15.75" customHeight="1" x14ac:dyDescent="0.3">
      <c r="A70" s="229"/>
      <c r="B70" s="222"/>
      <c r="C70" s="167"/>
      <c r="D70" s="167"/>
      <c r="E70" s="167"/>
      <c r="F70" s="167"/>
      <c r="G70" s="167"/>
      <c r="H70" s="167"/>
      <c r="I70" s="167"/>
      <c r="J70" s="167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</row>
    <row r="71" spans="1:25" ht="15.75" customHeight="1" x14ac:dyDescent="0.3">
      <c r="A71" s="208"/>
      <c r="B71" s="222"/>
      <c r="C71" s="167"/>
      <c r="D71" s="167"/>
      <c r="E71" s="167"/>
      <c r="F71" s="167"/>
      <c r="G71" s="167"/>
      <c r="H71" s="167"/>
      <c r="I71" s="167"/>
      <c r="J71" s="167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</row>
    <row r="72" spans="1:25" ht="15.75" customHeight="1" x14ac:dyDescent="0.3">
      <c r="A72" s="208"/>
      <c r="B72" s="222"/>
      <c r="C72" s="167"/>
      <c r="D72" s="167"/>
      <c r="E72" s="167"/>
      <c r="F72" s="167"/>
      <c r="G72" s="167"/>
      <c r="H72" s="167"/>
      <c r="I72" s="167"/>
      <c r="J72" s="167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</row>
    <row r="73" spans="1:25" ht="15.75" customHeight="1" x14ac:dyDescent="0.3">
      <c r="A73" s="208"/>
      <c r="B73" s="222"/>
      <c r="C73" s="167"/>
      <c r="D73" s="167"/>
      <c r="E73" s="167"/>
      <c r="F73" s="167"/>
      <c r="G73" s="167"/>
      <c r="H73" s="167"/>
      <c r="I73" s="167"/>
      <c r="J73" s="167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</row>
    <row r="74" spans="1:25" ht="15.75" customHeight="1" x14ac:dyDescent="0.3">
      <c r="A74" s="208"/>
      <c r="B74" s="223"/>
      <c r="C74" s="167"/>
      <c r="D74" s="167"/>
      <c r="E74" s="167"/>
      <c r="F74" s="167"/>
      <c r="G74" s="167"/>
      <c r="H74" s="167"/>
      <c r="I74" s="167"/>
      <c r="J74" s="167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</row>
    <row r="75" spans="1:25" ht="15.75" customHeight="1" x14ac:dyDescent="0.3">
      <c r="A75" s="208"/>
      <c r="B75" s="222"/>
      <c r="C75" s="167"/>
      <c r="D75" s="167"/>
      <c r="E75" s="167"/>
      <c r="F75" s="167"/>
      <c r="G75" s="167"/>
      <c r="H75" s="167"/>
      <c r="I75" s="167"/>
      <c r="J75" s="167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</row>
    <row r="76" spans="1:25" ht="15.75" customHeight="1" x14ac:dyDescent="0.3">
      <c r="A76" s="208"/>
      <c r="B76" s="222"/>
      <c r="C76" s="167"/>
      <c r="D76" s="167"/>
      <c r="E76" s="167"/>
      <c r="F76" s="167"/>
      <c r="G76" s="167"/>
      <c r="H76" s="167"/>
      <c r="I76" s="167"/>
      <c r="J76" s="167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</row>
    <row r="77" spans="1:25" ht="15.75" customHeight="1" x14ac:dyDescent="0.3">
      <c r="A77" s="208"/>
      <c r="B77" s="222"/>
      <c r="C77" s="167"/>
      <c r="D77" s="167"/>
      <c r="E77" s="167"/>
      <c r="F77" s="167"/>
      <c r="G77" s="167"/>
      <c r="H77" s="167"/>
      <c r="I77" s="167"/>
      <c r="J77" s="167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</row>
    <row r="78" spans="1:25" ht="15.75" customHeight="1" x14ac:dyDescent="0.3">
      <c r="A78" s="208"/>
      <c r="B78" s="222"/>
      <c r="C78" s="167"/>
      <c r="D78" s="167"/>
      <c r="E78" s="167"/>
      <c r="F78" s="167"/>
      <c r="G78" s="167"/>
      <c r="H78" s="167"/>
      <c r="I78" s="167"/>
      <c r="J78" s="167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</row>
    <row r="79" spans="1:25" ht="15.75" customHeight="1" x14ac:dyDescent="0.3">
      <c r="A79" s="208"/>
      <c r="B79" s="222"/>
      <c r="C79" s="167"/>
      <c r="D79" s="167"/>
      <c r="E79" s="167"/>
      <c r="F79" s="167"/>
      <c r="G79" s="167"/>
      <c r="H79" s="167"/>
      <c r="I79" s="167"/>
      <c r="J79" s="167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</row>
    <row r="80" spans="1:25" ht="15.75" customHeight="1" x14ac:dyDescent="0.3">
      <c r="A80" s="208"/>
      <c r="B80" s="222"/>
      <c r="C80" s="167"/>
      <c r="D80" s="167"/>
      <c r="E80" s="167"/>
      <c r="F80" s="167"/>
      <c r="G80" s="167"/>
      <c r="H80" s="167"/>
      <c r="I80" s="167"/>
      <c r="J80" s="167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</row>
    <row r="81" spans="1:25" ht="15.75" customHeight="1" x14ac:dyDescent="0.3">
      <c r="A81" s="208"/>
      <c r="B81" s="225"/>
      <c r="C81" s="226"/>
      <c r="D81" s="226"/>
      <c r="E81" s="226"/>
      <c r="F81" s="226"/>
      <c r="G81" s="226"/>
      <c r="H81" s="226"/>
      <c r="I81" s="226"/>
      <c r="J81" s="227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</row>
    <row r="82" spans="1:25" ht="15.75" customHeight="1" x14ac:dyDescent="0.3">
      <c r="A82" s="229"/>
      <c r="B82" s="230"/>
      <c r="C82" s="208"/>
      <c r="D82" s="208"/>
      <c r="E82" s="208"/>
      <c r="F82" s="208"/>
      <c r="G82" s="208"/>
      <c r="H82" s="208"/>
      <c r="I82" s="208"/>
      <c r="J82" s="208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</row>
    <row r="83" spans="1:25" ht="15.75" customHeight="1" x14ac:dyDescent="0.3">
      <c r="A83" s="229"/>
      <c r="B83" s="230"/>
      <c r="C83" s="208"/>
      <c r="D83" s="208"/>
      <c r="E83" s="208"/>
      <c r="F83" s="208"/>
      <c r="G83" s="208"/>
      <c r="H83" s="208"/>
      <c r="I83" s="208"/>
      <c r="J83" s="208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5" ht="15.75" customHeight="1" x14ac:dyDescent="0.3">
      <c r="A84" s="208"/>
      <c r="B84" s="218"/>
      <c r="C84" s="233"/>
      <c r="D84" s="234"/>
      <c r="E84" s="234"/>
      <c r="F84" s="234"/>
      <c r="G84" s="234"/>
      <c r="H84" s="234"/>
      <c r="I84" s="234"/>
      <c r="J84" s="234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</row>
    <row r="85" spans="1:25" ht="15.75" customHeight="1" x14ac:dyDescent="0.3">
      <c r="A85" s="208"/>
      <c r="B85" s="221"/>
      <c r="C85" s="219"/>
      <c r="D85" s="220"/>
      <c r="E85" s="220"/>
      <c r="F85" s="220"/>
      <c r="G85" s="220"/>
      <c r="H85" s="220"/>
      <c r="I85" s="220"/>
      <c r="J85" s="220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spans="1:25" ht="15.75" customHeight="1" x14ac:dyDescent="0.3">
      <c r="A86" s="208"/>
      <c r="B86" s="222"/>
      <c r="C86" s="167"/>
      <c r="D86" s="167"/>
      <c r="E86" s="167"/>
      <c r="F86" s="167"/>
      <c r="G86" s="167"/>
      <c r="H86" s="167"/>
      <c r="I86" s="167"/>
      <c r="J86" s="167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</row>
    <row r="87" spans="1:25" ht="15.75" customHeight="1" x14ac:dyDescent="0.3">
      <c r="A87" s="208"/>
      <c r="B87" s="225"/>
      <c r="C87" s="226"/>
      <c r="D87" s="226"/>
      <c r="E87" s="226"/>
      <c r="F87" s="226"/>
      <c r="G87" s="226"/>
      <c r="H87" s="226"/>
      <c r="I87" s="226"/>
      <c r="J87" s="227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</row>
    <row r="88" spans="1:25" ht="15.75" customHeight="1" x14ac:dyDescent="0.3">
      <c r="A88" s="208"/>
      <c r="B88" s="218"/>
      <c r="C88" s="233"/>
      <c r="D88" s="234"/>
      <c r="E88" s="234"/>
      <c r="F88" s="234"/>
      <c r="G88" s="234"/>
      <c r="H88" s="234"/>
      <c r="I88" s="234"/>
      <c r="J88" s="234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</row>
    <row r="89" spans="1:25" ht="15.75" customHeight="1" x14ac:dyDescent="0.3">
      <c r="A89" s="208"/>
      <c r="B89" s="218"/>
      <c r="C89" s="233"/>
      <c r="D89" s="234"/>
      <c r="E89" s="234"/>
      <c r="F89" s="234"/>
      <c r="G89" s="234"/>
      <c r="H89" s="234"/>
      <c r="I89" s="234"/>
      <c r="J89" s="234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</row>
    <row r="90" spans="1:25" ht="15.75" customHeight="1" x14ac:dyDescent="0.3">
      <c r="A90" s="230"/>
      <c r="B90" s="221"/>
      <c r="C90" s="219"/>
      <c r="D90" s="220"/>
      <c r="E90" s="220"/>
      <c r="F90" s="220"/>
      <c r="G90" s="220"/>
      <c r="H90" s="220"/>
      <c r="I90" s="220"/>
      <c r="J90" s="220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</row>
    <row r="91" spans="1:25" ht="15.75" customHeight="1" x14ac:dyDescent="0.3">
      <c r="A91" s="208"/>
      <c r="B91" s="222"/>
      <c r="C91" s="167"/>
      <c r="D91" s="167"/>
      <c r="E91" s="167"/>
      <c r="F91" s="167"/>
      <c r="G91" s="167"/>
      <c r="H91" s="167"/>
      <c r="I91" s="167"/>
      <c r="J91" s="167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</row>
    <row r="92" spans="1:25" ht="15.75" customHeight="1" x14ac:dyDescent="0.3">
      <c r="A92" s="208"/>
      <c r="B92" s="222"/>
      <c r="C92" s="167"/>
      <c r="D92" s="167"/>
      <c r="E92" s="167"/>
      <c r="F92" s="167"/>
      <c r="G92" s="167"/>
      <c r="H92" s="167"/>
      <c r="I92" s="167"/>
      <c r="J92" s="167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</row>
    <row r="93" spans="1:25" ht="15.75" customHeight="1" x14ac:dyDescent="0.3">
      <c r="A93" s="208"/>
      <c r="B93" s="222"/>
      <c r="C93" s="167"/>
      <c r="D93" s="167"/>
      <c r="E93" s="167"/>
      <c r="F93" s="167"/>
      <c r="G93" s="167"/>
      <c r="H93" s="167"/>
      <c r="I93" s="167"/>
      <c r="J93" s="167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</row>
    <row r="94" spans="1:25" ht="15.75" customHeight="1" x14ac:dyDescent="0.3">
      <c r="A94" s="208"/>
      <c r="B94" s="223"/>
      <c r="C94" s="167"/>
      <c r="D94" s="167"/>
      <c r="E94" s="167"/>
      <c r="F94" s="167"/>
      <c r="G94" s="167"/>
      <c r="H94" s="167"/>
      <c r="I94" s="167"/>
      <c r="J94" s="167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</row>
    <row r="95" spans="1:25" ht="15.75" customHeight="1" x14ac:dyDescent="0.3">
      <c r="A95" s="208"/>
      <c r="B95" s="222"/>
      <c r="C95" s="167"/>
      <c r="D95" s="167"/>
      <c r="E95" s="167"/>
      <c r="F95" s="167"/>
      <c r="G95" s="167"/>
      <c r="H95" s="167"/>
      <c r="I95" s="167"/>
      <c r="J95" s="167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</row>
    <row r="96" spans="1:25" ht="15.75" customHeight="1" x14ac:dyDescent="0.3">
      <c r="A96" s="208"/>
      <c r="B96" s="225"/>
      <c r="C96" s="226"/>
      <c r="D96" s="226"/>
      <c r="E96" s="226"/>
      <c r="F96" s="226"/>
      <c r="G96" s="226"/>
      <c r="H96" s="226"/>
      <c r="I96" s="226"/>
      <c r="J96" s="227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</row>
    <row r="97" spans="1:25" ht="15.75" customHeight="1" x14ac:dyDescent="0.3">
      <c r="A97" s="208"/>
      <c r="B97" s="235"/>
      <c r="C97" s="236"/>
      <c r="D97" s="236"/>
      <c r="E97" s="236"/>
      <c r="F97" s="236"/>
      <c r="G97" s="236"/>
      <c r="H97" s="236"/>
      <c r="I97" s="236"/>
      <c r="J97" s="236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</row>
    <row r="98" spans="1:25" ht="15.75" customHeight="1" x14ac:dyDescent="0.3">
      <c r="A98" s="208"/>
      <c r="B98" s="218"/>
      <c r="C98" s="233"/>
      <c r="D98" s="234"/>
      <c r="E98" s="234"/>
      <c r="F98" s="234"/>
      <c r="G98" s="234"/>
      <c r="H98" s="234"/>
      <c r="I98" s="234"/>
      <c r="J98" s="234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</row>
    <row r="99" spans="1:25" ht="15.75" customHeight="1" x14ac:dyDescent="0.3">
      <c r="A99" s="208"/>
      <c r="B99" s="221"/>
      <c r="C99" s="219"/>
      <c r="D99" s="220"/>
      <c r="E99" s="220"/>
      <c r="F99" s="220"/>
      <c r="G99" s="220"/>
      <c r="H99" s="220"/>
      <c r="I99" s="220"/>
      <c r="J99" s="220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</row>
    <row r="100" spans="1:25" ht="15.75" customHeight="1" x14ac:dyDescent="0.3">
      <c r="A100" s="208"/>
      <c r="B100" s="222"/>
      <c r="C100" s="167"/>
      <c r="D100" s="167"/>
      <c r="E100" s="167"/>
      <c r="F100" s="167"/>
      <c r="G100" s="167"/>
      <c r="H100" s="167"/>
      <c r="I100" s="167"/>
      <c r="J100" s="167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</row>
    <row r="101" spans="1:25" ht="15.75" customHeight="1" x14ac:dyDescent="0.3">
      <c r="A101" s="208"/>
      <c r="B101" s="222"/>
      <c r="C101" s="167"/>
      <c r="D101" s="167"/>
      <c r="E101" s="167"/>
      <c r="F101" s="167"/>
      <c r="G101" s="167"/>
      <c r="H101" s="167"/>
      <c r="I101" s="167"/>
      <c r="J101" s="167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</row>
    <row r="102" spans="1:25" ht="15.75" customHeight="1" x14ac:dyDescent="0.3">
      <c r="A102" s="208"/>
      <c r="B102" s="222"/>
      <c r="C102" s="167"/>
      <c r="D102" s="167"/>
      <c r="E102" s="167"/>
      <c r="F102" s="167"/>
      <c r="G102" s="167"/>
      <c r="H102" s="167"/>
      <c r="I102" s="167"/>
      <c r="J102" s="167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</row>
    <row r="103" spans="1:25" ht="15.75" customHeight="1" x14ac:dyDescent="0.3">
      <c r="A103" s="208"/>
      <c r="B103" s="225"/>
      <c r="C103" s="226"/>
      <c r="D103" s="226"/>
      <c r="E103" s="226"/>
      <c r="F103" s="226"/>
      <c r="G103" s="226"/>
      <c r="H103" s="226"/>
      <c r="I103" s="226"/>
      <c r="J103" s="227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</row>
    <row r="104" spans="1:25" ht="15.75" customHeight="1" x14ac:dyDescent="0.3">
      <c r="A104" s="208"/>
      <c r="B104" s="222"/>
      <c r="C104" s="167"/>
      <c r="D104" s="167"/>
      <c r="E104" s="167"/>
      <c r="F104" s="167"/>
      <c r="G104" s="167"/>
      <c r="H104" s="167"/>
      <c r="I104" s="167"/>
      <c r="J104" s="167"/>
      <c r="K104" s="208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</row>
    <row r="105" spans="1:25" ht="15.75" customHeight="1" x14ac:dyDescent="0.3">
      <c r="A105" s="208"/>
      <c r="B105" s="218"/>
      <c r="C105" s="233"/>
      <c r="D105" s="234"/>
      <c r="E105" s="234"/>
      <c r="F105" s="234"/>
      <c r="G105" s="234"/>
      <c r="H105" s="234"/>
      <c r="I105" s="234"/>
      <c r="J105" s="234"/>
      <c r="K105" s="208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</row>
    <row r="106" spans="1:25" ht="15.75" customHeight="1" x14ac:dyDescent="0.3">
      <c r="A106" s="208"/>
      <c r="B106" s="221"/>
      <c r="C106" s="219"/>
      <c r="D106" s="220"/>
      <c r="E106" s="220"/>
      <c r="F106" s="220"/>
      <c r="G106" s="220"/>
      <c r="H106" s="220"/>
      <c r="I106" s="220"/>
      <c r="J106" s="220"/>
      <c r="K106" s="208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</row>
    <row r="107" spans="1:25" ht="15.75" customHeight="1" x14ac:dyDescent="0.3">
      <c r="A107" s="208"/>
      <c r="B107" s="222"/>
      <c r="C107" s="167"/>
      <c r="D107" s="167"/>
      <c r="E107" s="167"/>
      <c r="F107" s="167"/>
      <c r="G107" s="167"/>
      <c r="H107" s="167"/>
      <c r="I107" s="167"/>
      <c r="J107" s="167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</row>
    <row r="108" spans="1:25" ht="15.75" customHeight="1" x14ac:dyDescent="0.3">
      <c r="A108" s="208"/>
      <c r="B108" s="222"/>
      <c r="C108" s="167"/>
      <c r="D108" s="167"/>
      <c r="E108" s="167"/>
      <c r="F108" s="167"/>
      <c r="G108" s="167"/>
      <c r="H108" s="167"/>
      <c r="I108" s="167"/>
      <c r="J108" s="167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</row>
    <row r="109" spans="1:25" ht="15.75" customHeight="1" x14ac:dyDescent="0.3">
      <c r="A109" s="208"/>
      <c r="B109" s="222"/>
      <c r="C109" s="167"/>
      <c r="D109" s="167"/>
      <c r="E109" s="167"/>
      <c r="F109" s="167"/>
      <c r="G109" s="167"/>
      <c r="H109" s="167"/>
      <c r="I109" s="167"/>
      <c r="J109" s="167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</row>
    <row r="110" spans="1:25" ht="15.75" customHeight="1" x14ac:dyDescent="0.3">
      <c r="A110" s="208"/>
      <c r="B110" s="223"/>
      <c r="C110" s="167"/>
      <c r="D110" s="167"/>
      <c r="E110" s="167"/>
      <c r="F110" s="167"/>
      <c r="G110" s="167"/>
      <c r="H110" s="167"/>
      <c r="I110" s="167"/>
      <c r="J110" s="167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</row>
    <row r="111" spans="1:25" ht="15.75" customHeight="1" x14ac:dyDescent="0.3">
      <c r="A111" s="208"/>
      <c r="B111" s="222"/>
      <c r="C111" s="167"/>
      <c r="D111" s="167"/>
      <c r="E111" s="167"/>
      <c r="F111" s="167"/>
      <c r="G111" s="167"/>
      <c r="H111" s="167"/>
      <c r="I111" s="167"/>
      <c r="J111" s="167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</row>
    <row r="112" spans="1:25" ht="15.75" customHeight="1" x14ac:dyDescent="0.3">
      <c r="A112" s="208"/>
      <c r="B112" s="225"/>
      <c r="C112" s="226"/>
      <c r="D112" s="226"/>
      <c r="E112" s="226"/>
      <c r="F112" s="226"/>
      <c r="G112" s="226"/>
      <c r="H112" s="226"/>
      <c r="I112" s="226"/>
      <c r="J112" s="227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</row>
    <row r="113" spans="1:25" ht="15.75" customHeight="1" x14ac:dyDescent="0.3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</row>
    <row r="114" spans="1:25" ht="15.75" customHeight="1" x14ac:dyDescent="0.3">
      <c r="A114" s="208"/>
      <c r="B114" s="218"/>
      <c r="C114" s="233"/>
      <c r="D114" s="234"/>
      <c r="E114" s="234"/>
      <c r="F114" s="234"/>
      <c r="G114" s="234"/>
      <c r="H114" s="234"/>
      <c r="I114" s="234"/>
      <c r="J114" s="234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</row>
    <row r="115" spans="1:25" ht="15.75" customHeight="1" x14ac:dyDescent="0.3">
      <c r="A115" s="208"/>
      <c r="B115" s="221"/>
      <c r="C115" s="219"/>
      <c r="D115" s="220"/>
      <c r="E115" s="220"/>
      <c r="F115" s="220"/>
      <c r="G115" s="220"/>
      <c r="H115" s="220"/>
      <c r="I115" s="220"/>
      <c r="J115" s="220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</row>
    <row r="116" spans="1:25" ht="15.75" customHeight="1" x14ac:dyDescent="0.3">
      <c r="A116" s="208"/>
      <c r="B116" s="222"/>
      <c r="C116" s="167"/>
      <c r="D116" s="167"/>
      <c r="E116" s="167"/>
      <c r="F116" s="167"/>
      <c r="G116" s="167"/>
      <c r="H116" s="167"/>
      <c r="I116" s="167"/>
      <c r="J116" s="167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</row>
    <row r="117" spans="1:25" ht="15.75" customHeight="1" x14ac:dyDescent="0.3">
      <c r="A117" s="208"/>
      <c r="B117" s="222"/>
      <c r="C117" s="167"/>
      <c r="D117" s="167"/>
      <c r="E117" s="167"/>
      <c r="F117" s="167"/>
      <c r="G117" s="167"/>
      <c r="H117" s="167"/>
      <c r="I117" s="167"/>
      <c r="J117" s="167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</row>
    <row r="118" spans="1:25" ht="15.75" customHeight="1" x14ac:dyDescent="0.3">
      <c r="A118" s="208"/>
      <c r="B118" s="222"/>
      <c r="C118" s="167"/>
      <c r="D118" s="167"/>
      <c r="E118" s="167"/>
      <c r="F118" s="167"/>
      <c r="G118" s="167"/>
      <c r="H118" s="167"/>
      <c r="I118" s="167"/>
      <c r="J118" s="167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</row>
    <row r="119" spans="1:25" ht="15.75" customHeight="1" x14ac:dyDescent="0.3">
      <c r="A119" s="208"/>
      <c r="B119" s="223"/>
      <c r="C119" s="167"/>
      <c r="D119" s="167"/>
      <c r="E119" s="167"/>
      <c r="F119" s="167"/>
      <c r="G119" s="167"/>
      <c r="H119" s="167"/>
      <c r="I119" s="167"/>
      <c r="J119" s="167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</row>
    <row r="120" spans="1:25" ht="15.75" customHeight="1" x14ac:dyDescent="0.3">
      <c r="A120" s="208"/>
      <c r="B120" s="222"/>
      <c r="C120" s="167"/>
      <c r="D120" s="167"/>
      <c r="E120" s="167"/>
      <c r="F120" s="167"/>
      <c r="G120" s="167"/>
      <c r="H120" s="167"/>
      <c r="I120" s="167"/>
      <c r="J120" s="167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</row>
    <row r="121" spans="1:25" ht="15.75" customHeight="1" x14ac:dyDescent="0.3">
      <c r="A121" s="208"/>
      <c r="B121" s="225"/>
      <c r="C121" s="226"/>
      <c r="D121" s="226"/>
      <c r="E121" s="226"/>
      <c r="F121" s="226"/>
      <c r="G121" s="226"/>
      <c r="H121" s="226"/>
      <c r="I121" s="226"/>
      <c r="J121" s="227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</row>
    <row r="122" spans="1:25" ht="15.75" customHeight="1" x14ac:dyDescent="0.3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</row>
    <row r="123" spans="1:25" ht="15.75" customHeight="1" x14ac:dyDescent="0.3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</row>
    <row r="124" spans="1:25" ht="15.75" customHeight="1" x14ac:dyDescent="0.3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</row>
    <row r="125" spans="1:25" ht="15.75" customHeight="1" x14ac:dyDescent="0.3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</row>
    <row r="126" spans="1:25" ht="15.75" customHeight="1" x14ac:dyDescent="0.3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</row>
    <row r="127" spans="1:25" ht="15.75" customHeight="1" x14ac:dyDescent="0.3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</row>
    <row r="128" spans="1:25" ht="15.75" customHeight="1" x14ac:dyDescent="0.3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</row>
    <row r="129" spans="1:25" ht="15.75" customHeight="1" x14ac:dyDescent="0.3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</row>
    <row r="130" spans="1:25" ht="15.75" customHeight="1" x14ac:dyDescent="0.3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</row>
    <row r="131" spans="1:25" ht="15.75" customHeight="1" x14ac:dyDescent="0.3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</row>
    <row r="132" spans="1:25" ht="15.75" customHeight="1" x14ac:dyDescent="0.3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</row>
    <row r="133" spans="1:25" ht="15.75" customHeight="1" x14ac:dyDescent="0.3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</row>
    <row r="134" spans="1:25" ht="15.75" customHeight="1" x14ac:dyDescent="0.3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</row>
    <row r="135" spans="1:25" ht="15.75" customHeight="1" x14ac:dyDescent="0.3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</row>
    <row r="136" spans="1:25" ht="15.75" customHeight="1" x14ac:dyDescent="0.3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</row>
    <row r="137" spans="1:25" ht="15.75" customHeight="1" x14ac:dyDescent="0.3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</row>
    <row r="138" spans="1:25" ht="15.75" customHeight="1" x14ac:dyDescent="0.3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</row>
    <row r="139" spans="1:25" ht="15.75" customHeight="1" x14ac:dyDescent="0.3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</row>
    <row r="140" spans="1:25" ht="15.75" customHeight="1" x14ac:dyDescent="0.3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</row>
    <row r="141" spans="1:25" ht="15.75" customHeight="1" x14ac:dyDescent="0.3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</row>
    <row r="142" spans="1:25" ht="15.75" customHeight="1" x14ac:dyDescent="0.3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</row>
    <row r="143" spans="1:25" ht="15.75" customHeight="1" x14ac:dyDescent="0.3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</row>
    <row r="144" spans="1:25" ht="15.75" customHeight="1" x14ac:dyDescent="0.3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</row>
    <row r="145" spans="1:25" ht="15.75" customHeight="1" x14ac:dyDescent="0.3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</row>
    <row r="146" spans="1:25" ht="15.75" customHeight="1" x14ac:dyDescent="0.3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</row>
    <row r="147" spans="1:25" ht="15.75" customHeight="1" x14ac:dyDescent="0.3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</row>
    <row r="148" spans="1:25" ht="15.75" customHeight="1" x14ac:dyDescent="0.3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</row>
    <row r="149" spans="1:25" ht="15.75" customHeight="1" x14ac:dyDescent="0.3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</row>
    <row r="150" spans="1:25" ht="15.75" customHeight="1" x14ac:dyDescent="0.3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</row>
    <row r="151" spans="1:25" ht="15.75" customHeight="1" x14ac:dyDescent="0.3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</row>
    <row r="152" spans="1:25" ht="15.75" customHeight="1" x14ac:dyDescent="0.3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</row>
    <row r="153" spans="1:25" ht="15.75" customHeight="1" x14ac:dyDescent="0.3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</row>
    <row r="154" spans="1:25" ht="15.75" customHeight="1" x14ac:dyDescent="0.3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</row>
    <row r="155" spans="1:25" ht="15.75" customHeight="1" x14ac:dyDescent="0.3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</row>
    <row r="156" spans="1:25" ht="15.75" customHeight="1" x14ac:dyDescent="0.3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</row>
    <row r="157" spans="1:25" ht="15.75" customHeight="1" x14ac:dyDescent="0.3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</row>
    <row r="158" spans="1:25" ht="15.75" customHeight="1" x14ac:dyDescent="0.3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</row>
    <row r="159" spans="1:25" ht="15.75" customHeight="1" x14ac:dyDescent="0.3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</row>
    <row r="160" spans="1:25" ht="15.75" customHeight="1" x14ac:dyDescent="0.3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</row>
    <row r="161" spans="1:25" ht="15.75" customHeight="1" x14ac:dyDescent="0.3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</row>
    <row r="162" spans="1:25" ht="15.75" customHeight="1" x14ac:dyDescent="0.3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</row>
    <row r="163" spans="1:25" ht="15.75" customHeight="1" x14ac:dyDescent="0.3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</row>
    <row r="164" spans="1:25" ht="15.75" customHeight="1" x14ac:dyDescent="0.3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</row>
    <row r="165" spans="1:25" ht="15.75" customHeight="1" x14ac:dyDescent="0.3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</row>
    <row r="166" spans="1:25" ht="15.75" customHeight="1" x14ac:dyDescent="0.3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</row>
    <row r="167" spans="1:25" ht="15.75" customHeight="1" x14ac:dyDescent="0.3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</row>
    <row r="168" spans="1:25" ht="15.75" customHeight="1" x14ac:dyDescent="0.3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</row>
    <row r="169" spans="1:25" ht="15.75" customHeight="1" x14ac:dyDescent="0.3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</row>
    <row r="170" spans="1:25" ht="15.75" customHeight="1" x14ac:dyDescent="0.3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</row>
    <row r="171" spans="1:25" ht="15.75" customHeight="1" x14ac:dyDescent="0.3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</row>
    <row r="172" spans="1:25" ht="15.75" customHeight="1" x14ac:dyDescent="0.3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</row>
    <row r="173" spans="1:25" ht="15.75" customHeight="1" x14ac:dyDescent="0.3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</row>
    <row r="174" spans="1:25" ht="15.75" customHeight="1" x14ac:dyDescent="0.3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</row>
    <row r="175" spans="1:25" ht="15.75" customHeight="1" x14ac:dyDescent="0.3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</row>
    <row r="176" spans="1:25" ht="15.75" customHeight="1" x14ac:dyDescent="0.3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</row>
    <row r="177" spans="1:25" ht="15.75" customHeight="1" x14ac:dyDescent="0.3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</row>
    <row r="178" spans="1:25" ht="15.75" customHeight="1" x14ac:dyDescent="0.3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</row>
    <row r="179" spans="1:25" ht="15.75" customHeight="1" x14ac:dyDescent="0.3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</row>
    <row r="180" spans="1:25" ht="15.75" customHeight="1" x14ac:dyDescent="0.3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</row>
    <row r="181" spans="1:25" ht="15.75" customHeight="1" x14ac:dyDescent="0.3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</row>
    <row r="182" spans="1:25" ht="15.75" customHeight="1" x14ac:dyDescent="0.3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</row>
    <row r="183" spans="1:25" ht="15.75" customHeight="1" x14ac:dyDescent="0.3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</row>
    <row r="184" spans="1:25" ht="15.75" customHeight="1" x14ac:dyDescent="0.3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</row>
    <row r="185" spans="1:25" ht="15.75" customHeight="1" x14ac:dyDescent="0.3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</row>
    <row r="186" spans="1:25" ht="15.75" customHeight="1" x14ac:dyDescent="0.3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</row>
    <row r="187" spans="1:25" ht="15.75" customHeight="1" x14ac:dyDescent="0.3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</row>
    <row r="188" spans="1:25" ht="15.75" customHeight="1" x14ac:dyDescent="0.3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</row>
    <row r="189" spans="1:25" ht="15.75" customHeight="1" x14ac:dyDescent="0.3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</row>
    <row r="190" spans="1:25" ht="15.75" customHeight="1" x14ac:dyDescent="0.3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</row>
    <row r="191" spans="1:25" ht="15.75" customHeight="1" x14ac:dyDescent="0.3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</row>
    <row r="192" spans="1:25" ht="15.75" customHeight="1" x14ac:dyDescent="0.3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</row>
    <row r="193" spans="1:25" ht="15.75" customHeight="1" x14ac:dyDescent="0.3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</row>
    <row r="194" spans="1:25" ht="15.75" customHeight="1" x14ac:dyDescent="0.3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</row>
    <row r="195" spans="1:25" ht="15.75" customHeight="1" x14ac:dyDescent="0.3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</row>
    <row r="196" spans="1:25" ht="15.75" customHeight="1" x14ac:dyDescent="0.3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</row>
    <row r="197" spans="1:25" ht="15.75" customHeight="1" x14ac:dyDescent="0.3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</row>
    <row r="198" spans="1:25" ht="15.75" customHeight="1" x14ac:dyDescent="0.3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</row>
    <row r="199" spans="1:25" ht="15.75" customHeight="1" x14ac:dyDescent="0.3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</row>
    <row r="200" spans="1:25" ht="15.75" customHeight="1" x14ac:dyDescent="0.3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</row>
    <row r="201" spans="1:25" ht="15.75" customHeight="1" x14ac:dyDescent="0.3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</row>
    <row r="202" spans="1:25" ht="15.75" customHeight="1" x14ac:dyDescent="0.3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</row>
    <row r="203" spans="1:25" ht="15.75" customHeight="1" x14ac:dyDescent="0.3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</row>
    <row r="204" spans="1:25" ht="15.75" customHeight="1" x14ac:dyDescent="0.3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</row>
    <row r="205" spans="1:25" ht="15.75" customHeight="1" x14ac:dyDescent="0.3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</row>
    <row r="206" spans="1:25" ht="15.75" customHeight="1" x14ac:dyDescent="0.3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</row>
    <row r="207" spans="1:25" ht="15.75" customHeight="1" x14ac:dyDescent="0.3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</row>
    <row r="208" spans="1:25" ht="15.75" customHeight="1" x14ac:dyDescent="0.3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</row>
    <row r="209" spans="1:25" ht="15.75" customHeight="1" x14ac:dyDescent="0.3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</row>
    <row r="210" spans="1:25" ht="15.75" customHeight="1" x14ac:dyDescent="0.3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</row>
    <row r="211" spans="1:25" ht="15.75" customHeight="1" x14ac:dyDescent="0.3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</row>
    <row r="212" spans="1:25" ht="15.75" customHeight="1" x14ac:dyDescent="0.3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</row>
    <row r="213" spans="1:25" ht="15.75" customHeight="1" x14ac:dyDescent="0.3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</row>
    <row r="214" spans="1:25" ht="15.75" customHeight="1" x14ac:dyDescent="0.3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</row>
    <row r="215" spans="1:25" ht="15.75" customHeight="1" x14ac:dyDescent="0.3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</row>
    <row r="216" spans="1:25" ht="15.75" customHeight="1" x14ac:dyDescent="0.3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</row>
    <row r="217" spans="1:25" ht="15.75" customHeight="1" x14ac:dyDescent="0.3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</row>
    <row r="218" spans="1:25" ht="15.75" customHeight="1" x14ac:dyDescent="0.3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</row>
    <row r="219" spans="1:25" ht="15.75" customHeight="1" x14ac:dyDescent="0.3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</row>
    <row r="220" spans="1:25" ht="15.75" customHeight="1" x14ac:dyDescent="0.3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</row>
    <row r="221" spans="1:25" ht="15.75" customHeight="1" x14ac:dyDescent="0.3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</row>
    <row r="222" spans="1:25" ht="15.75" customHeight="1" x14ac:dyDescent="0.3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</row>
    <row r="223" spans="1:25" ht="15.75" customHeight="1" x14ac:dyDescent="0.3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</row>
    <row r="224" spans="1:25" ht="15.75" customHeight="1" x14ac:dyDescent="0.3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</row>
    <row r="225" spans="1:25" ht="15.75" customHeight="1" x14ac:dyDescent="0.3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</row>
    <row r="226" spans="1:25" ht="15.75" customHeight="1" x14ac:dyDescent="0.3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</row>
    <row r="227" spans="1:25" ht="15.75" customHeight="1" x14ac:dyDescent="0.3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</row>
    <row r="228" spans="1:25" ht="15.75" customHeight="1" x14ac:dyDescent="0.3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</row>
    <row r="229" spans="1:25" ht="15.75" customHeight="1" x14ac:dyDescent="0.3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</row>
    <row r="230" spans="1:25" ht="15.75" customHeight="1" x14ac:dyDescent="0.3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</row>
    <row r="231" spans="1:25" ht="15.75" customHeight="1" x14ac:dyDescent="0.3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</row>
    <row r="232" spans="1:25" ht="15.75" customHeight="1" x14ac:dyDescent="0.3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</row>
    <row r="233" spans="1:25" ht="15.75" customHeight="1" x14ac:dyDescent="0.3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</row>
    <row r="234" spans="1:25" ht="15.75" customHeight="1" x14ac:dyDescent="0.3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</row>
    <row r="235" spans="1:25" ht="15.75" customHeight="1" x14ac:dyDescent="0.3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</row>
    <row r="236" spans="1:25" ht="15.75" customHeight="1" x14ac:dyDescent="0.3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</row>
    <row r="237" spans="1:25" ht="15.75" customHeight="1" x14ac:dyDescent="0.3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</row>
    <row r="238" spans="1:25" ht="15.75" customHeight="1" x14ac:dyDescent="0.3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</row>
    <row r="239" spans="1:25" ht="15.75" customHeight="1" x14ac:dyDescent="0.3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</row>
    <row r="240" spans="1:25" ht="15.75" customHeight="1" x14ac:dyDescent="0.3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</row>
    <row r="241" spans="1:25" ht="15.75" customHeight="1" x14ac:dyDescent="0.3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</row>
    <row r="242" spans="1:25" ht="15.75" customHeight="1" x14ac:dyDescent="0.3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</row>
    <row r="243" spans="1:25" ht="15.75" customHeight="1" x14ac:dyDescent="0.3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</row>
    <row r="244" spans="1:25" ht="15.75" customHeight="1" x14ac:dyDescent="0.3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</row>
    <row r="245" spans="1:25" ht="15.75" customHeight="1" x14ac:dyDescent="0.3"/>
    <row r="246" spans="1:25" ht="15.75" customHeight="1" x14ac:dyDescent="0.3"/>
    <row r="247" spans="1:25" ht="15.75" customHeight="1" x14ac:dyDescent="0.3"/>
    <row r="248" spans="1:25" ht="15.75" customHeight="1" x14ac:dyDescent="0.3"/>
    <row r="249" spans="1:25" ht="15.75" customHeight="1" x14ac:dyDescent="0.3"/>
    <row r="250" spans="1:25" ht="15.75" customHeight="1" x14ac:dyDescent="0.3"/>
    <row r="251" spans="1:25" ht="15.75" customHeight="1" x14ac:dyDescent="0.3"/>
    <row r="252" spans="1:25" ht="15.75" customHeight="1" x14ac:dyDescent="0.3"/>
    <row r="253" spans="1:25" ht="15.75" customHeight="1" x14ac:dyDescent="0.3"/>
    <row r="254" spans="1:25" ht="15.75" customHeight="1" x14ac:dyDescent="0.3"/>
    <row r="255" spans="1:25" ht="15.75" customHeight="1" x14ac:dyDescent="0.3"/>
    <row r="256" spans="1:25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A1:J1"/>
    <mergeCell ref="B24:C24"/>
  </mergeCells>
  <pageMargins left="0.7" right="0.7" top="0.75" bottom="0.75" header="0.3" footer="0.3"/>
  <pageSetup paperSize="9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A60F1D"/>
    <pageSetUpPr fitToPage="1"/>
  </sheetPr>
  <dimension ref="A1:Z1000"/>
  <sheetViews>
    <sheetView showGridLines="0" workbookViewId="0"/>
  </sheetViews>
  <sheetFormatPr defaultColWidth="14.42578125" defaultRowHeight="15" customHeight="1" x14ac:dyDescent="0.3"/>
  <cols>
    <col min="1" max="1" width="5.42578125" customWidth="1"/>
    <col min="2" max="2" width="38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1" t="s">
        <v>491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">
      <c r="A2" s="1"/>
      <c r="D2" s="1"/>
      <c r="E2" s="1"/>
      <c r="F2" s="1"/>
      <c r="G2" s="1"/>
      <c r="H2" s="1"/>
      <c r="I2" s="34"/>
      <c r="J2" s="3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">
      <c r="A3" s="1"/>
      <c r="B3" s="37" t="s">
        <v>30</v>
      </c>
      <c r="C3" s="38"/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3"/>
      <c r="B4" s="40" t="s">
        <v>492</v>
      </c>
      <c r="C4" s="41" t="s">
        <v>32</v>
      </c>
      <c r="D4" s="42" t="s">
        <v>33</v>
      </c>
      <c r="E4" s="42" t="s">
        <v>34</v>
      </c>
      <c r="F4" s="43" t="s">
        <v>35</v>
      </c>
      <c r="G4" s="43" t="s">
        <v>36</v>
      </c>
      <c r="H4" s="43" t="s">
        <v>37</v>
      </c>
      <c r="I4" s="44" t="s">
        <v>446</v>
      </c>
      <c r="J4" s="44" t="s">
        <v>447</v>
      </c>
      <c r="K4" s="44" t="s">
        <v>448</v>
      </c>
      <c r="L4" s="44" t="s">
        <v>449</v>
      </c>
      <c r="M4" s="44" t="s">
        <v>445</v>
      </c>
      <c r="N4" s="45" t="s">
        <v>39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46"/>
      <c r="B5" s="47" t="s">
        <v>450</v>
      </c>
      <c r="C5" s="15">
        <f>C50</f>
        <v>103700</v>
      </c>
      <c r="D5" s="48"/>
      <c r="E5" s="48">
        <f t="shared" ref="E5:E7" si="0">0</f>
        <v>0</v>
      </c>
      <c r="F5" s="48">
        <v>0</v>
      </c>
      <c r="G5" s="48">
        <v>0</v>
      </c>
      <c r="H5" s="49">
        <f>SUM('kladdddd phös'!$D5:$G5)</f>
        <v>0</v>
      </c>
      <c r="I5" s="238">
        <v>0</v>
      </c>
      <c r="J5" s="242">
        <v>0</v>
      </c>
      <c r="K5" s="242">
        <v>0</v>
      </c>
      <c r="L5" s="50">
        <v>0</v>
      </c>
      <c r="M5" s="50">
        <f>SUM('kladdddd phös'!$E5:$L5)</f>
        <v>0</v>
      </c>
      <c r="N5" s="51" t="s">
        <v>493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">
      <c r="A6" s="244" t="s">
        <v>494</v>
      </c>
      <c r="B6" s="89" t="s">
        <v>495</v>
      </c>
      <c r="C6" s="21">
        <f>C57</f>
        <v>168300</v>
      </c>
      <c r="D6" s="53"/>
      <c r="E6" s="53">
        <f t="shared" si="0"/>
        <v>0</v>
      </c>
      <c r="F6" s="53">
        <v>0</v>
      </c>
      <c r="G6" s="53">
        <v>0</v>
      </c>
      <c r="H6" s="90">
        <f>SUM('kladdddd phös'!$D6:$G6)</f>
        <v>0</v>
      </c>
      <c r="I6" s="240">
        <v>0</v>
      </c>
      <c r="J6" s="243">
        <v>0</v>
      </c>
      <c r="K6" s="243">
        <v>0</v>
      </c>
      <c r="L6" s="91">
        <v>0</v>
      </c>
      <c r="M6" s="91">
        <f>SUM('kladdddd phös'!$E6:$L6)</f>
        <v>0</v>
      </c>
      <c r="N6" s="6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1" customHeight="1" x14ac:dyDescent="0.3">
      <c r="A7" s="13"/>
      <c r="B7" s="47" t="s">
        <v>496</v>
      </c>
      <c r="C7" s="15">
        <v>119000</v>
      </c>
      <c r="D7" s="48"/>
      <c r="E7" s="48">
        <f t="shared" si="0"/>
        <v>0</v>
      </c>
      <c r="F7" s="48">
        <v>0</v>
      </c>
      <c r="G7" s="48">
        <v>0</v>
      </c>
      <c r="H7" s="49">
        <f>SUM('kladdddd phös'!$D7:$G7)</f>
        <v>0</v>
      </c>
      <c r="I7" s="238">
        <v>0</v>
      </c>
      <c r="J7" s="242">
        <v>0</v>
      </c>
      <c r="K7" s="242">
        <v>0</v>
      </c>
      <c r="L7" s="50">
        <v>0</v>
      </c>
      <c r="M7" s="50">
        <f>SUM('kladdddd phös'!$E7:$L7)</f>
        <v>0</v>
      </c>
      <c r="N7" s="5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">
      <c r="A8" s="13"/>
      <c r="B8" s="47" t="s">
        <v>497</v>
      </c>
      <c r="C8" s="15">
        <v>0</v>
      </c>
      <c r="D8" s="48"/>
      <c r="E8" s="48"/>
      <c r="F8" s="48"/>
      <c r="G8" s="48"/>
      <c r="H8" s="49"/>
      <c r="I8" s="238"/>
      <c r="J8" s="242"/>
      <c r="K8" s="242"/>
      <c r="L8" s="50"/>
      <c r="M8" s="50"/>
      <c r="N8" s="5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">
      <c r="A9" s="244"/>
      <c r="B9" s="89" t="s">
        <v>498</v>
      </c>
      <c r="C9" s="21">
        <v>20000</v>
      </c>
      <c r="D9" s="53"/>
      <c r="E9" s="53"/>
      <c r="F9" s="53"/>
      <c r="G9" s="53"/>
      <c r="H9" s="90"/>
      <c r="I9" s="240">
        <v>0</v>
      </c>
      <c r="J9" s="243">
        <v>0</v>
      </c>
      <c r="K9" s="243"/>
      <c r="L9" s="91">
        <v>0</v>
      </c>
      <c r="M9" s="91">
        <f>SUM('kladdddd phös'!$E9:$L9)</f>
        <v>0</v>
      </c>
      <c r="N9" s="63" t="s">
        <v>499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1" customHeight="1" x14ac:dyDescent="0.3">
      <c r="A10" s="13"/>
      <c r="B10" s="47" t="s">
        <v>500</v>
      </c>
      <c r="C10" s="15">
        <v>30000</v>
      </c>
      <c r="D10" s="48"/>
      <c r="E10" s="48"/>
      <c r="F10" s="48"/>
      <c r="G10" s="48"/>
      <c r="H10" s="49"/>
      <c r="I10" s="238">
        <v>0</v>
      </c>
      <c r="J10" s="242">
        <v>0</v>
      </c>
      <c r="K10" s="242"/>
      <c r="L10" s="50">
        <v>0</v>
      </c>
      <c r="M10" s="50">
        <f>SUM('kladdddd phös'!$E10:$L10)</f>
        <v>0</v>
      </c>
      <c r="N10" s="51" t="s">
        <v>501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">
      <c r="A11" s="13"/>
      <c r="B11" s="245" t="s">
        <v>42</v>
      </c>
      <c r="C11" s="246">
        <f>SUM(C5:C10)</f>
        <v>441000</v>
      </c>
      <c r="D11" s="246">
        <f>SUM('kladdddd phös'!$D$5:$D$6)</f>
        <v>0</v>
      </c>
      <c r="E11" s="246">
        <f>SUM('kladdddd phös'!$E$5:$E$6)</f>
        <v>0</v>
      </c>
      <c r="F11" s="246">
        <f>SUM('kladdddd phös'!$F$5:$F$6)</f>
        <v>0</v>
      </c>
      <c r="G11" s="246">
        <f>SUM('kladdddd phös'!$G$5:$G$6)</f>
        <v>0</v>
      </c>
      <c r="H11" s="246">
        <f>SUM('kladdddd phös'!$H$5:$H$6)</f>
        <v>0</v>
      </c>
      <c r="I11" s="246">
        <f>SUBTOTAL(109,'kladdddd phös'!$I$5:$I$6)</f>
        <v>0</v>
      </c>
      <c r="J11" s="246">
        <f>SUBTOTAL(109,'kladdddd phös'!$J$5:$J$6)</f>
        <v>0</v>
      </c>
      <c r="K11" s="246">
        <f>SUBTOTAL(109,'kladdddd phös'!$K$5:$K$6)</f>
        <v>0</v>
      </c>
      <c r="L11" s="246">
        <f>SUBTOTAL(109,'kladdddd phös'!$L$5:$L$6)</f>
        <v>0</v>
      </c>
      <c r="M11" s="246">
        <f>(M5+M6)</f>
        <v>0</v>
      </c>
      <c r="N11" s="24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">
      <c r="A12" s="13"/>
      <c r="B12" s="373"/>
      <c r="C12" s="372"/>
      <c r="D12" s="83"/>
      <c r="E12" s="8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58"/>
      <c r="B13" s="37" t="s">
        <v>43</v>
      </c>
      <c r="C13" s="38"/>
      <c r="D13" s="59"/>
      <c r="E13" s="59"/>
      <c r="F13" s="60"/>
      <c r="G13" s="60"/>
      <c r="H13" s="60"/>
      <c r="I13" s="60"/>
      <c r="J13" s="60"/>
      <c r="K13" s="241"/>
      <c r="L13" s="60"/>
      <c r="M13" s="60"/>
      <c r="N13" s="6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58"/>
      <c r="B14" s="9" t="s">
        <v>44</v>
      </c>
      <c r="C14" s="41" t="s">
        <v>32</v>
      </c>
      <c r="D14" s="42" t="s">
        <v>33</v>
      </c>
      <c r="E14" s="42" t="s">
        <v>34</v>
      </c>
      <c r="F14" s="43" t="s">
        <v>35</v>
      </c>
      <c r="G14" s="43" t="s">
        <v>36</v>
      </c>
      <c r="H14" s="43" t="s">
        <v>37</v>
      </c>
      <c r="I14" s="44" t="s">
        <v>502</v>
      </c>
      <c r="J14" s="44" t="s">
        <v>447</v>
      </c>
      <c r="K14" s="44" t="s">
        <v>448</v>
      </c>
      <c r="L14" s="44" t="s">
        <v>449</v>
      </c>
      <c r="M14" s="44" t="s">
        <v>445</v>
      </c>
      <c r="N14" s="45" t="s">
        <v>39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">
      <c r="A15" s="58"/>
      <c r="B15" s="16" t="s">
        <v>503</v>
      </c>
      <c r="C15" s="61">
        <v>-11500</v>
      </c>
      <c r="D15" s="48"/>
      <c r="E15" s="48"/>
      <c r="F15" s="48"/>
      <c r="G15" s="48"/>
      <c r="H15" s="48">
        <f>SUM('kladdddd phös'!$D15:$G15)</f>
        <v>0</v>
      </c>
      <c r="I15" s="253">
        <v>0</v>
      </c>
      <c r="J15" s="253">
        <v>0</v>
      </c>
      <c r="K15" s="253">
        <v>0</v>
      </c>
      <c r="L15" s="15">
        <v>0</v>
      </c>
      <c r="M15" s="15">
        <f>SUM('kladdddd phös'!$H15:$L15)</f>
        <v>0</v>
      </c>
      <c r="N15" s="62" t="s">
        <v>504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">
      <c r="A16" s="58"/>
      <c r="B16" s="18" t="s">
        <v>505</v>
      </c>
      <c r="C16" s="52">
        <v>-4110</v>
      </c>
      <c r="D16" s="53"/>
      <c r="E16" s="53"/>
      <c r="F16" s="53"/>
      <c r="G16" s="53"/>
      <c r="H16" s="53">
        <f>SUM('kladdddd phös'!$D16:$G16)</f>
        <v>0</v>
      </c>
      <c r="I16" s="254">
        <v>0</v>
      </c>
      <c r="J16" s="254">
        <v>0</v>
      </c>
      <c r="K16" s="254">
        <v>0</v>
      </c>
      <c r="L16" s="21">
        <v>0</v>
      </c>
      <c r="M16" s="21">
        <f>SUM('kladdddd phös'!$H16:$L16)</f>
        <v>0</v>
      </c>
      <c r="N16" s="63" t="s">
        <v>506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">
      <c r="A17" s="58"/>
      <c r="B17" s="16" t="s">
        <v>507</v>
      </c>
      <c r="C17" s="61">
        <v>-4025</v>
      </c>
      <c r="D17" s="48"/>
      <c r="E17" s="48"/>
      <c r="F17" s="48"/>
      <c r="G17" s="48"/>
      <c r="H17" s="48">
        <f>SUM('kladdddd phös'!$D17:$G17)</f>
        <v>0</v>
      </c>
      <c r="I17" s="253">
        <v>0</v>
      </c>
      <c r="J17" s="253">
        <v>0</v>
      </c>
      <c r="K17" s="253">
        <v>0</v>
      </c>
      <c r="L17" s="15">
        <v>0</v>
      </c>
      <c r="M17" s="15">
        <f>SUM('kladdddd phös'!$H17:$L17)</f>
        <v>0</v>
      </c>
      <c r="N17" s="64" t="s">
        <v>508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">
      <c r="A18" s="58"/>
      <c r="B18" s="18" t="s">
        <v>509</v>
      </c>
      <c r="C18" s="52">
        <v>-15750</v>
      </c>
      <c r="D18" s="53"/>
      <c r="E18" s="53"/>
      <c r="F18" s="53"/>
      <c r="G18" s="53"/>
      <c r="H18" s="53">
        <f>SUM('kladdddd phös'!$D18:$G18)</f>
        <v>0</v>
      </c>
      <c r="I18" s="254">
        <v>-15750</v>
      </c>
      <c r="J18" s="254">
        <v>0</v>
      </c>
      <c r="K18" s="254">
        <v>0</v>
      </c>
      <c r="L18" s="21">
        <v>0</v>
      </c>
      <c r="M18" s="21">
        <f>SUM('kladdddd phös'!$H18:$L18)</f>
        <v>-15750</v>
      </c>
      <c r="N18" s="65" t="s">
        <v>510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">
      <c r="A19" s="58"/>
      <c r="B19" s="16" t="s">
        <v>511</v>
      </c>
      <c r="C19" s="61">
        <v>-500</v>
      </c>
      <c r="D19" s="48"/>
      <c r="E19" s="48"/>
      <c r="F19" s="48"/>
      <c r="G19" s="48"/>
      <c r="H19" s="48">
        <f>SUM('kladdddd phös'!$D19:$G19)</f>
        <v>0</v>
      </c>
      <c r="I19" s="253">
        <v>0</v>
      </c>
      <c r="J19" s="253">
        <v>0</v>
      </c>
      <c r="K19" s="253">
        <v>0</v>
      </c>
      <c r="L19" s="15">
        <v>0</v>
      </c>
      <c r="M19" s="15">
        <f>SUM('kladdddd phös'!$H19:$L19)</f>
        <v>0</v>
      </c>
      <c r="N19" s="51" t="s">
        <v>512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">
      <c r="A20" s="58"/>
      <c r="B20" s="18" t="s">
        <v>513</v>
      </c>
      <c r="C20" s="52"/>
      <c r="D20" s="53"/>
      <c r="E20" s="53"/>
      <c r="F20" s="53"/>
      <c r="G20" s="53"/>
      <c r="H20" s="53">
        <f>SUM('kladdddd phös'!$D20:$G20)</f>
        <v>0</v>
      </c>
      <c r="I20" s="254">
        <v>0</v>
      </c>
      <c r="J20" s="254">
        <v>0</v>
      </c>
      <c r="K20" s="254">
        <v>0</v>
      </c>
      <c r="L20" s="21">
        <v>0</v>
      </c>
      <c r="M20" s="21">
        <f>SUM('kladdddd phös'!$H20:$L20)</f>
        <v>0</v>
      </c>
      <c r="N20" s="6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">
      <c r="A21" s="58"/>
      <c r="B21" s="16" t="s">
        <v>514</v>
      </c>
      <c r="C21" s="61">
        <v>300</v>
      </c>
      <c r="D21" s="48"/>
      <c r="E21" s="48"/>
      <c r="F21" s="48"/>
      <c r="G21" s="48"/>
      <c r="H21" s="48">
        <f>SUM('kladdddd phös'!$D21:$G21)</f>
        <v>0</v>
      </c>
      <c r="I21" s="253">
        <v>0</v>
      </c>
      <c r="J21" s="253">
        <v>0</v>
      </c>
      <c r="K21" s="253">
        <v>0</v>
      </c>
      <c r="L21" s="15">
        <v>0</v>
      </c>
      <c r="M21" s="15">
        <f>SUM('kladdddd phös'!$H21:$L21)</f>
        <v>0</v>
      </c>
      <c r="N21" s="51" t="s">
        <v>515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">
      <c r="A22" s="58"/>
      <c r="B22" s="18" t="s">
        <v>516</v>
      </c>
      <c r="C22" s="52"/>
      <c r="D22" s="53"/>
      <c r="E22" s="53"/>
      <c r="F22" s="53"/>
      <c r="G22" s="53"/>
      <c r="H22" s="53">
        <f>SUM('kladdddd phös'!$D22:$G22)</f>
        <v>0</v>
      </c>
      <c r="I22" s="254">
        <v>0</v>
      </c>
      <c r="J22" s="254">
        <v>0</v>
      </c>
      <c r="K22" s="254">
        <v>0</v>
      </c>
      <c r="L22" s="21">
        <v>0</v>
      </c>
      <c r="M22" s="21">
        <f>SUM('kladdddd phös'!$H22:$L22)</f>
        <v>0</v>
      </c>
      <c r="N22" s="6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">
      <c r="A23" s="58"/>
      <c r="B23" s="16" t="s">
        <v>517</v>
      </c>
      <c r="C23" s="61">
        <v>-8000</v>
      </c>
      <c r="D23" s="48"/>
      <c r="E23" s="48"/>
      <c r="F23" s="48"/>
      <c r="G23" s="48"/>
      <c r="H23" s="48">
        <f>SUM('kladdddd phös'!$D23:$G23)</f>
        <v>0</v>
      </c>
      <c r="I23" s="253">
        <v>0</v>
      </c>
      <c r="J23" s="253">
        <v>0</v>
      </c>
      <c r="K23" s="253">
        <v>0</v>
      </c>
      <c r="L23" s="15">
        <v>0</v>
      </c>
      <c r="M23" s="15">
        <f>SUM('kladdddd phös'!$H23:$L23)</f>
        <v>0</v>
      </c>
      <c r="N23" s="5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">
      <c r="A24" s="58"/>
      <c r="B24" s="18"/>
      <c r="C24" s="52"/>
      <c r="D24" s="53"/>
      <c r="E24" s="53"/>
      <c r="F24" s="53"/>
      <c r="G24" s="53"/>
      <c r="H24" s="53">
        <f>SUM('kladdddd phös'!$D24:$G24)</f>
        <v>0</v>
      </c>
      <c r="I24" s="254">
        <v>0</v>
      </c>
      <c r="J24" s="254">
        <v>0</v>
      </c>
      <c r="K24" s="254">
        <v>0</v>
      </c>
      <c r="L24" s="21">
        <v>0</v>
      </c>
      <c r="M24" s="21">
        <f>SUM('kladdddd phös'!$H24:$L24)</f>
        <v>0</v>
      </c>
      <c r="N24" s="6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58"/>
      <c r="B25" s="16"/>
      <c r="C25" s="61"/>
      <c r="D25" s="48"/>
      <c r="E25" s="48"/>
      <c r="F25" s="48"/>
      <c r="G25" s="48"/>
      <c r="H25" s="48">
        <f>SUM('kladdddd phös'!$D25:$G25)</f>
        <v>0</v>
      </c>
      <c r="I25" s="253">
        <v>0</v>
      </c>
      <c r="J25" s="253">
        <v>0</v>
      </c>
      <c r="K25" s="253">
        <v>0</v>
      </c>
      <c r="L25" s="15">
        <v>0</v>
      </c>
      <c r="M25" s="15">
        <f>SUM('kladdddd phös'!$H25:$L25)</f>
        <v>0</v>
      </c>
      <c r="N25" s="5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58"/>
      <c r="B26" s="18"/>
      <c r="C26" s="52"/>
      <c r="D26" s="53"/>
      <c r="E26" s="53"/>
      <c r="F26" s="53"/>
      <c r="G26" s="53"/>
      <c r="H26" s="53">
        <f>SUM('kladdddd phös'!$D26:$G26)</f>
        <v>0</v>
      </c>
      <c r="I26" s="254">
        <v>0</v>
      </c>
      <c r="J26" s="254">
        <v>0</v>
      </c>
      <c r="K26" s="254">
        <v>0</v>
      </c>
      <c r="L26" s="21">
        <v>0</v>
      </c>
      <c r="M26" s="21">
        <f>SUM('kladdddd phös'!$H26:$L26)</f>
        <v>0</v>
      </c>
      <c r="N26" s="6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58"/>
      <c r="B27" s="16"/>
      <c r="C27" s="61"/>
      <c r="D27" s="48"/>
      <c r="E27" s="48"/>
      <c r="F27" s="48"/>
      <c r="G27" s="48"/>
      <c r="H27" s="48">
        <f>SUM('kladdddd phös'!$D27:$G27)</f>
        <v>0</v>
      </c>
      <c r="I27" s="253">
        <v>0</v>
      </c>
      <c r="J27" s="253">
        <v>0</v>
      </c>
      <c r="K27" s="253">
        <v>0</v>
      </c>
      <c r="L27" s="15">
        <v>0</v>
      </c>
      <c r="M27" s="15">
        <f>SUM('kladdddd phös'!$H27:$L27)</f>
        <v>0</v>
      </c>
      <c r="N27" s="5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58"/>
      <c r="B28" s="18"/>
      <c r="C28" s="52"/>
      <c r="D28" s="53"/>
      <c r="E28" s="53"/>
      <c r="F28" s="53"/>
      <c r="G28" s="53"/>
      <c r="H28" s="53">
        <f>SUM('kladdddd phös'!$D28:$G28)</f>
        <v>0</v>
      </c>
      <c r="I28" s="254">
        <v>0</v>
      </c>
      <c r="J28" s="254">
        <v>0</v>
      </c>
      <c r="K28" s="254">
        <v>0</v>
      </c>
      <c r="L28" s="21">
        <v>0</v>
      </c>
      <c r="M28" s="21">
        <f>SUM('kladdddd phös'!$H28:$L28)</f>
        <v>0</v>
      </c>
      <c r="N28" s="6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58"/>
      <c r="B29" s="16"/>
      <c r="C29" s="61"/>
      <c r="D29" s="48"/>
      <c r="E29" s="48"/>
      <c r="F29" s="48"/>
      <c r="G29" s="48"/>
      <c r="H29" s="48">
        <f>SUM('kladdddd phös'!$D29:$G29)</f>
        <v>0</v>
      </c>
      <c r="I29" s="253">
        <v>0</v>
      </c>
      <c r="J29" s="253">
        <v>0</v>
      </c>
      <c r="K29" s="253">
        <v>0</v>
      </c>
      <c r="L29" s="15">
        <v>0</v>
      </c>
      <c r="M29" s="15">
        <f>SUM('kladdddd phös'!$H29:$L29)</f>
        <v>0</v>
      </c>
      <c r="N29" s="5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58"/>
      <c r="B30" s="18"/>
      <c r="C30" s="52"/>
      <c r="D30" s="53"/>
      <c r="E30" s="53"/>
      <c r="F30" s="53"/>
      <c r="G30" s="53"/>
      <c r="H30" s="53">
        <f>SUM('kladdddd phös'!$D30:$G30)</f>
        <v>0</v>
      </c>
      <c r="I30" s="254">
        <v>0</v>
      </c>
      <c r="J30" s="254">
        <v>0</v>
      </c>
      <c r="K30" s="254">
        <v>0</v>
      </c>
      <c r="L30" s="21">
        <v>0</v>
      </c>
      <c r="M30" s="21">
        <f>SUM('kladdddd phös'!$H30:$L30)</f>
        <v>0</v>
      </c>
      <c r="N30" s="6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58"/>
      <c r="B31" s="256"/>
      <c r="C31" s="61"/>
      <c r="D31" s="257"/>
      <c r="E31" s="257"/>
      <c r="F31" s="257"/>
      <c r="G31" s="257"/>
      <c r="H31" s="257">
        <f>SUM('kladdddd phös'!$D31:$G31)</f>
        <v>0</v>
      </c>
      <c r="I31" s="258">
        <v>0</v>
      </c>
      <c r="J31" s="258">
        <v>0</v>
      </c>
      <c r="K31" s="258">
        <v>0</v>
      </c>
      <c r="L31" s="259">
        <v>0</v>
      </c>
      <c r="M31" s="259">
        <f>SUM('kladdddd phös'!$H31:$L31)</f>
        <v>0</v>
      </c>
      <c r="N31" s="26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58"/>
      <c r="B32" s="71" t="s">
        <v>518</v>
      </c>
      <c r="C32" s="26">
        <f>SUM('kladdddd phös'!$C$15:$C$31)</f>
        <v>-43585</v>
      </c>
      <c r="D32" s="56">
        <f>SUM('kladdddd phös'!$D$23:$D$31)</f>
        <v>0</v>
      </c>
      <c r="E32" s="56">
        <f>SUM('kladdddd phös'!$E$23:$E$31)</f>
        <v>0</v>
      </c>
      <c r="F32" s="56">
        <f>SUM('kladdddd phös'!$F$23:$F$31)</f>
        <v>0</v>
      </c>
      <c r="G32" s="56">
        <f>SUM('kladdddd phös'!$G$23:$G$31)</f>
        <v>0</v>
      </c>
      <c r="H32" s="56">
        <f>SUM('kladdddd phös'!$H$23:$H$31)</f>
        <v>0</v>
      </c>
      <c r="I32" s="56">
        <f>SUBTOTAL(109,'kladdddd phös'!$I$23:$I$31)</f>
        <v>0</v>
      </c>
      <c r="J32" s="56">
        <f>SUBTOTAL(109,'kladdddd phös'!$J$23:$J$31)</f>
        <v>0</v>
      </c>
      <c r="K32" s="56">
        <f>SUBTOTAL(109,'kladdddd phös'!$K$23:$K$31)</f>
        <v>0</v>
      </c>
      <c r="L32" s="56">
        <f>SUBTOTAL(109,'kladdddd phös'!$L$23:$L$31)</f>
        <v>0</v>
      </c>
      <c r="M32" s="56">
        <f>SUBTOTAL(109,'kladdddd phös'!$M$23:$M$31)</f>
        <v>0</v>
      </c>
      <c r="N32" s="7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13"/>
      <c r="B33" s="1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3"/>
      <c r="B34" s="71" t="s">
        <v>519</v>
      </c>
      <c r="C34" s="26">
        <f t="shared" ref="C34:H34" si="1">C11+C32</f>
        <v>397415</v>
      </c>
      <c r="D34" s="26">
        <f t="shared" si="1"/>
        <v>0</v>
      </c>
      <c r="E34" s="26">
        <f t="shared" si="1"/>
        <v>0</v>
      </c>
      <c r="F34" s="26">
        <f t="shared" si="1"/>
        <v>0</v>
      </c>
      <c r="G34" s="26">
        <f t="shared" si="1"/>
        <v>0</v>
      </c>
      <c r="H34" s="26">
        <f t="shared" si="1"/>
        <v>0</v>
      </c>
      <c r="I34" s="56">
        <f t="shared" ref="I34:M34" si="2">(I32+I11)</f>
        <v>0</v>
      </c>
      <c r="J34" s="56">
        <f t="shared" si="2"/>
        <v>0</v>
      </c>
      <c r="K34" s="56">
        <f t="shared" si="2"/>
        <v>0</v>
      </c>
      <c r="L34" s="56">
        <f t="shared" si="2"/>
        <v>0</v>
      </c>
      <c r="M34" s="56">
        <f t="shared" si="2"/>
        <v>0</v>
      </c>
      <c r="N34" s="11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7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3"/>
      <c r="C39" s="11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30"/>
      <c r="B40" s="37" t="s">
        <v>454</v>
      </c>
      <c r="C40" s="38"/>
      <c r="D40" s="39"/>
      <c r="E40" s="3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30"/>
      <c r="B41" s="237"/>
      <c r="C41" s="41" t="s">
        <v>32</v>
      </c>
      <c r="D41" s="42" t="s">
        <v>33</v>
      </c>
      <c r="E41" s="42" t="s">
        <v>34</v>
      </c>
      <c r="F41" s="43" t="s">
        <v>35</v>
      </c>
      <c r="G41" s="43" t="s">
        <v>36</v>
      </c>
      <c r="H41" s="43" t="s">
        <v>37</v>
      </c>
      <c r="I41" s="44" t="s">
        <v>446</v>
      </c>
      <c r="J41" s="44" t="s">
        <v>447</v>
      </c>
      <c r="K41" s="44" t="s">
        <v>448</v>
      </c>
      <c r="L41" s="44" t="s">
        <v>449</v>
      </c>
      <c r="M41" s="44" t="s">
        <v>445</v>
      </c>
      <c r="N41" s="45" t="s">
        <v>39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30"/>
      <c r="B42" s="47" t="s">
        <v>455</v>
      </c>
      <c r="C42" s="15">
        <v>50000</v>
      </c>
      <c r="D42" s="48"/>
      <c r="E42" s="48">
        <f t="shared" ref="E42:E49" si="3">0</f>
        <v>0</v>
      </c>
      <c r="F42" s="48">
        <v>0</v>
      </c>
      <c r="G42" s="48">
        <v>0</v>
      </c>
      <c r="H42" s="49">
        <f>SUM('kladdddd phös'!$D42:$G42)</f>
        <v>0</v>
      </c>
      <c r="I42" s="238">
        <v>0</v>
      </c>
      <c r="J42" s="242">
        <v>0</v>
      </c>
      <c r="K42" s="242">
        <v>0</v>
      </c>
      <c r="L42" s="50">
        <v>0</v>
      </c>
      <c r="M42" s="50">
        <f>SUM('kladdddd phös'!$E42:$L42)</f>
        <v>0</v>
      </c>
      <c r="N42" s="51" t="s">
        <v>456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255"/>
      <c r="B43" s="89" t="s">
        <v>457</v>
      </c>
      <c r="C43" s="21">
        <v>17000</v>
      </c>
      <c r="D43" s="53"/>
      <c r="E43" s="53">
        <f t="shared" si="3"/>
        <v>0</v>
      </c>
      <c r="F43" s="53">
        <v>0</v>
      </c>
      <c r="G43" s="53">
        <v>0</v>
      </c>
      <c r="H43" s="90">
        <f>SUM('kladdddd phös'!$D43:$G43)</f>
        <v>0</v>
      </c>
      <c r="I43" s="240">
        <v>0</v>
      </c>
      <c r="J43" s="243">
        <v>0</v>
      </c>
      <c r="K43" s="243">
        <v>0</v>
      </c>
      <c r="L43" s="91">
        <v>0</v>
      </c>
      <c r="M43" s="91">
        <f>SUM('kladdddd phös'!$E43:$L43)</f>
        <v>0</v>
      </c>
      <c r="N43" s="63" t="s">
        <v>456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1" customHeight="1" x14ac:dyDescent="0.3">
      <c r="A44" s="30"/>
      <c r="B44" s="47" t="s">
        <v>458</v>
      </c>
      <c r="C44" s="15">
        <v>20700</v>
      </c>
      <c r="D44" s="48"/>
      <c r="E44" s="48">
        <f t="shared" si="3"/>
        <v>0</v>
      </c>
      <c r="F44" s="48">
        <v>0</v>
      </c>
      <c r="G44" s="48">
        <v>0</v>
      </c>
      <c r="H44" s="49">
        <f>SUM('kladdddd phös'!$D44:$G44)</f>
        <v>0</v>
      </c>
      <c r="I44" s="238">
        <v>0</v>
      </c>
      <c r="J44" s="242">
        <v>0</v>
      </c>
      <c r="K44" s="242">
        <v>0</v>
      </c>
      <c r="L44" s="50">
        <v>0</v>
      </c>
      <c r="M44" s="50">
        <f>SUM('kladdddd phös'!$E44:$L44)</f>
        <v>0</v>
      </c>
      <c r="N44" s="51" t="s">
        <v>459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255"/>
      <c r="B45" s="89" t="s">
        <v>460</v>
      </c>
      <c r="C45" s="21">
        <v>5000</v>
      </c>
      <c r="D45" s="53"/>
      <c r="E45" s="53">
        <f t="shared" si="3"/>
        <v>0</v>
      </c>
      <c r="F45" s="53">
        <v>0</v>
      </c>
      <c r="G45" s="53">
        <v>0</v>
      </c>
      <c r="H45" s="90">
        <f>SUM('kladdddd phös'!$D45:$G45)</f>
        <v>0</v>
      </c>
      <c r="I45" s="240">
        <v>0</v>
      </c>
      <c r="J45" s="243">
        <v>0</v>
      </c>
      <c r="K45" s="243">
        <v>0</v>
      </c>
      <c r="L45" s="91">
        <v>0</v>
      </c>
      <c r="M45" s="91">
        <f>SUM('kladdddd phös'!$E45:$L45)</f>
        <v>0</v>
      </c>
      <c r="N45" s="63" t="s">
        <v>461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1" customHeight="1" x14ac:dyDescent="0.3">
      <c r="A46" s="30"/>
      <c r="B46" s="47" t="s">
        <v>462</v>
      </c>
      <c r="C46" s="15">
        <v>11000</v>
      </c>
      <c r="D46" s="48"/>
      <c r="E46" s="48">
        <f t="shared" si="3"/>
        <v>0</v>
      </c>
      <c r="F46" s="48">
        <v>0</v>
      </c>
      <c r="G46" s="48">
        <v>0</v>
      </c>
      <c r="H46" s="49">
        <f>SUM('kladdddd phös'!$D46:$G46)</f>
        <v>0</v>
      </c>
      <c r="I46" s="238">
        <v>0</v>
      </c>
      <c r="J46" s="242">
        <v>0</v>
      </c>
      <c r="K46" s="242">
        <v>0</v>
      </c>
      <c r="L46" s="50">
        <v>0</v>
      </c>
      <c r="M46" s="50">
        <f>SUM('kladdddd phös'!$E46:$L46)</f>
        <v>0</v>
      </c>
      <c r="N46" s="51" t="s">
        <v>463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255"/>
      <c r="B47" s="89" t="s">
        <v>464</v>
      </c>
      <c r="C47" s="21">
        <v>0</v>
      </c>
      <c r="D47" s="53"/>
      <c r="E47" s="53">
        <f t="shared" si="3"/>
        <v>0</v>
      </c>
      <c r="F47" s="53">
        <v>0</v>
      </c>
      <c r="G47" s="53">
        <v>0</v>
      </c>
      <c r="H47" s="90">
        <f>SUM('kladdddd phös'!$D47:$G47)</f>
        <v>0</v>
      </c>
      <c r="I47" s="240">
        <v>0</v>
      </c>
      <c r="J47" s="243">
        <v>0</v>
      </c>
      <c r="K47" s="243">
        <v>0</v>
      </c>
      <c r="L47" s="91">
        <v>0</v>
      </c>
      <c r="M47" s="91">
        <f>SUM('kladdddd phös'!$E47:$L47)</f>
        <v>0</v>
      </c>
      <c r="N47" s="63" t="s">
        <v>465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" customHeight="1" x14ac:dyDescent="0.3">
      <c r="A48" s="30"/>
      <c r="B48" s="47" t="s">
        <v>466</v>
      </c>
      <c r="C48" s="15">
        <v>0</v>
      </c>
      <c r="D48" s="48"/>
      <c r="E48" s="48">
        <f t="shared" si="3"/>
        <v>0</v>
      </c>
      <c r="F48" s="48">
        <v>0</v>
      </c>
      <c r="G48" s="48">
        <v>0</v>
      </c>
      <c r="H48" s="49">
        <f>SUM('kladdddd phös'!$D48:$G48)</f>
        <v>0</v>
      </c>
      <c r="I48" s="238">
        <v>0</v>
      </c>
      <c r="J48" s="242">
        <v>0</v>
      </c>
      <c r="K48" s="242">
        <v>0</v>
      </c>
      <c r="L48" s="50">
        <v>0</v>
      </c>
      <c r="M48" s="50">
        <f>SUM('kladdddd phös'!$E48:$L48)</f>
        <v>0</v>
      </c>
      <c r="N48" s="51" t="s">
        <v>461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255"/>
      <c r="B49" s="89" t="s">
        <v>467</v>
      </c>
      <c r="C49" s="21">
        <v>0</v>
      </c>
      <c r="D49" s="53"/>
      <c r="E49" s="53">
        <f t="shared" si="3"/>
        <v>0</v>
      </c>
      <c r="F49" s="53">
        <v>0</v>
      </c>
      <c r="G49" s="53">
        <v>0</v>
      </c>
      <c r="H49" s="90">
        <f>SUM('kladdddd phös'!$D49:$G49)</f>
        <v>0</v>
      </c>
      <c r="I49" s="240">
        <v>0</v>
      </c>
      <c r="J49" s="243">
        <v>0</v>
      </c>
      <c r="K49" s="243">
        <v>0</v>
      </c>
      <c r="L49" s="91">
        <v>0</v>
      </c>
      <c r="M49" s="91">
        <f>SUM('kladdddd phös'!$E49:$L49)</f>
        <v>0</v>
      </c>
      <c r="N49" s="63" t="s">
        <v>461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1" customHeight="1" x14ac:dyDescent="0.3">
      <c r="A50" s="1"/>
      <c r="B50" s="245" t="s">
        <v>42</v>
      </c>
      <c r="C50" s="246">
        <f>SUM(C42:C49)</f>
        <v>103700</v>
      </c>
      <c r="D50" s="246">
        <f>SUM('kladdddd phös'!$D$5:$D$6)</f>
        <v>0</v>
      </c>
      <c r="E50" s="246">
        <f>SUM('kladdddd phös'!$E$5:$E$6)</f>
        <v>0</v>
      </c>
      <c r="F50" s="246">
        <f>SUM('kladdddd phös'!$F$5:$F$6)</f>
        <v>0</v>
      </c>
      <c r="G50" s="246">
        <f>SUM('kladdddd phös'!$G$5:$G$6)</f>
        <v>0</v>
      </c>
      <c r="H50" s="246">
        <f>SUM('kladdddd phös'!$H$5:$H$6)</f>
        <v>0</v>
      </c>
      <c r="I50" s="246">
        <f>SUBTOTAL(109,'kladdddd phös'!$I$5:$I$6)</f>
        <v>0</v>
      </c>
      <c r="J50" s="246">
        <f>SUBTOTAL(109,'kladdddd phös'!$J$5:$J$6)</f>
        <v>0</v>
      </c>
      <c r="K50" s="246">
        <f>SUBTOTAL(109,'kladdddd phös'!$K$5:$K$6)</f>
        <v>0</v>
      </c>
      <c r="L50" s="246">
        <f>SUBTOTAL(109,'kladdddd phös'!$L$5:$L$6)</f>
        <v>0</v>
      </c>
      <c r="M50" s="246">
        <f>(M42+M43)</f>
        <v>0</v>
      </c>
      <c r="N50" s="24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37" t="s">
        <v>484</v>
      </c>
      <c r="C52" s="38"/>
      <c r="D52" s="39"/>
      <c r="E52" s="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237"/>
      <c r="C53" s="41" t="s">
        <v>32</v>
      </c>
      <c r="D53" s="42" t="s">
        <v>33</v>
      </c>
      <c r="E53" s="42" t="s">
        <v>34</v>
      </c>
      <c r="F53" s="43" t="s">
        <v>35</v>
      </c>
      <c r="G53" s="43" t="s">
        <v>36</v>
      </c>
      <c r="H53" s="43" t="s">
        <v>37</v>
      </c>
      <c r="I53" s="44" t="s">
        <v>446</v>
      </c>
      <c r="J53" s="44" t="s">
        <v>447</v>
      </c>
      <c r="K53" s="44" t="s">
        <v>448</v>
      </c>
      <c r="L53" s="44" t="s">
        <v>449</v>
      </c>
      <c r="M53" s="44" t="s">
        <v>445</v>
      </c>
      <c r="N53" s="45" t="s">
        <v>39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47" t="s">
        <v>485</v>
      </c>
      <c r="C54" s="15">
        <v>151200</v>
      </c>
      <c r="D54" s="48"/>
      <c r="E54" s="48">
        <f t="shared" ref="E54:E56" si="4">0</f>
        <v>0</v>
      </c>
      <c r="F54" s="48">
        <v>0</v>
      </c>
      <c r="G54" s="48">
        <v>0</v>
      </c>
      <c r="H54" s="49">
        <f>SUM('kladdddd phös'!$D54:$G54)</f>
        <v>0</v>
      </c>
      <c r="I54" s="238">
        <v>0</v>
      </c>
      <c r="J54" s="242">
        <v>0</v>
      </c>
      <c r="K54" s="242">
        <v>0</v>
      </c>
      <c r="L54" s="50">
        <v>0</v>
      </c>
      <c r="M54" s="50">
        <f>SUM('kladdddd phös'!$E54:$L54)</f>
        <v>0</v>
      </c>
      <c r="N54" s="51" t="s">
        <v>486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7"/>
      <c r="B55" s="89" t="s">
        <v>487</v>
      </c>
      <c r="C55" s="21">
        <v>5600</v>
      </c>
      <c r="D55" s="53"/>
      <c r="E55" s="53">
        <f t="shared" si="4"/>
        <v>0</v>
      </c>
      <c r="F55" s="53">
        <v>0</v>
      </c>
      <c r="G55" s="53">
        <v>0</v>
      </c>
      <c r="H55" s="90">
        <f>SUM('kladdddd phös'!$D55:$G55)</f>
        <v>0</v>
      </c>
      <c r="I55" s="240">
        <v>0</v>
      </c>
      <c r="J55" s="243">
        <v>0</v>
      </c>
      <c r="K55" s="243">
        <v>0</v>
      </c>
      <c r="L55" s="91">
        <v>0</v>
      </c>
      <c r="M55" s="91">
        <f>SUM('kladdddd phös'!$E55:$L55)</f>
        <v>0</v>
      </c>
      <c r="N55" s="63" t="s">
        <v>488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1" customHeight="1" x14ac:dyDescent="0.3">
      <c r="A56" s="1"/>
      <c r="B56" s="47" t="s">
        <v>489</v>
      </c>
      <c r="C56" s="15">
        <v>11500</v>
      </c>
      <c r="D56" s="48"/>
      <c r="E56" s="48">
        <f t="shared" si="4"/>
        <v>0</v>
      </c>
      <c r="F56" s="48">
        <v>0</v>
      </c>
      <c r="G56" s="48">
        <v>0</v>
      </c>
      <c r="H56" s="49">
        <f>SUM('kladdddd phös'!$D56:$G56)</f>
        <v>0</v>
      </c>
      <c r="I56" s="238">
        <v>0</v>
      </c>
      <c r="J56" s="242">
        <v>0</v>
      </c>
      <c r="K56" s="242">
        <v>0</v>
      </c>
      <c r="L56" s="50">
        <v>0</v>
      </c>
      <c r="M56" s="50">
        <f>SUM('kladdddd phös'!$E56:$L56)</f>
        <v>0</v>
      </c>
      <c r="N56" s="51" t="s">
        <v>490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245" t="s">
        <v>42</v>
      </c>
      <c r="C57" s="246">
        <f>SUM(C54:C56)</f>
        <v>168300</v>
      </c>
      <c r="D57" s="246">
        <f>SUM('kladdddd phös'!$D$5:$D$6)</f>
        <v>0</v>
      </c>
      <c r="E57" s="246">
        <f>SUM('kladdddd phös'!$E$5:$E$6)</f>
        <v>0</v>
      </c>
      <c r="F57" s="246">
        <f>SUM('kladdddd phös'!$F$5:$F$6)</f>
        <v>0</v>
      </c>
      <c r="G57" s="246">
        <f>SUM('kladdddd phös'!$G$5:$G$6)</f>
        <v>0</v>
      </c>
      <c r="H57" s="246">
        <f>SUM('kladdddd phös'!$H$5:$H$6)</f>
        <v>0</v>
      </c>
      <c r="I57" s="246">
        <f>SUBTOTAL(109,'kladdddd phös'!$I$5:$I$6)</f>
        <v>0</v>
      </c>
      <c r="J57" s="246">
        <f>SUBTOTAL(109,'kladdddd phös'!$J$5:$J$6)</f>
        <v>0</v>
      </c>
      <c r="K57" s="246">
        <f>SUBTOTAL(109,'kladdddd phös'!$K$5:$K$6)</f>
        <v>0</v>
      </c>
      <c r="L57" s="246">
        <f>SUBTOTAL(109,'kladdddd phös'!$L$5:$L$6)</f>
        <v>0</v>
      </c>
      <c r="M57" s="246">
        <f>(M54+M55)</f>
        <v>0</v>
      </c>
      <c r="N57" s="24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37" t="s">
        <v>520</v>
      </c>
      <c r="C59" s="38"/>
      <c r="D59" s="39"/>
      <c r="E59" s="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237"/>
      <c r="C60" s="41" t="s">
        <v>32</v>
      </c>
      <c r="D60" s="42" t="s">
        <v>33</v>
      </c>
      <c r="E60" s="42" t="s">
        <v>34</v>
      </c>
      <c r="F60" s="43" t="s">
        <v>35</v>
      </c>
      <c r="G60" s="43" t="s">
        <v>36</v>
      </c>
      <c r="H60" s="43" t="s">
        <v>37</v>
      </c>
      <c r="I60" s="44" t="s">
        <v>446</v>
      </c>
      <c r="J60" s="44" t="s">
        <v>447</v>
      </c>
      <c r="K60" s="44" t="s">
        <v>448</v>
      </c>
      <c r="L60" s="44" t="s">
        <v>449</v>
      </c>
      <c r="M60" s="44" t="s">
        <v>445</v>
      </c>
      <c r="N60" s="45" t="s">
        <v>39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47" t="s">
        <v>521</v>
      </c>
      <c r="C61" s="15">
        <v>-1354.4</v>
      </c>
      <c r="D61" s="48"/>
      <c r="E61" s="48">
        <f t="shared" ref="E61:E63" si="5">0</f>
        <v>0</v>
      </c>
      <c r="F61" s="48">
        <v>0</v>
      </c>
      <c r="G61" s="48">
        <v>0</v>
      </c>
      <c r="H61" s="49">
        <f>SUM('kladdddd phös'!$D61:$G61)</f>
        <v>0</v>
      </c>
      <c r="I61" s="238">
        <v>0</v>
      </c>
      <c r="J61" s="242">
        <v>0</v>
      </c>
      <c r="K61" s="242">
        <v>0</v>
      </c>
      <c r="L61" s="50">
        <v>0</v>
      </c>
      <c r="M61" s="50">
        <f>SUM('kladdddd phös'!$E61:$L61)</f>
        <v>0</v>
      </c>
      <c r="N61" s="51" t="s">
        <v>486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7"/>
      <c r="B62" s="89"/>
      <c r="C62" s="21"/>
      <c r="D62" s="53"/>
      <c r="E62" s="53">
        <f t="shared" si="5"/>
        <v>0</v>
      </c>
      <c r="F62" s="53">
        <v>0</v>
      </c>
      <c r="G62" s="53">
        <v>0</v>
      </c>
      <c r="H62" s="90">
        <f>SUM('kladdddd phös'!$D62:$G62)</f>
        <v>0</v>
      </c>
      <c r="I62" s="240">
        <v>0</v>
      </c>
      <c r="J62" s="243">
        <v>0</v>
      </c>
      <c r="K62" s="243">
        <v>0</v>
      </c>
      <c r="L62" s="91">
        <v>0</v>
      </c>
      <c r="M62" s="91">
        <f>SUM('kladdddd phös'!$E62:$L62)</f>
        <v>0</v>
      </c>
      <c r="N62" s="63" t="s">
        <v>488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1" customHeight="1" x14ac:dyDescent="0.3">
      <c r="A63" s="1"/>
      <c r="B63" s="47"/>
      <c r="C63" s="15"/>
      <c r="D63" s="48"/>
      <c r="E63" s="48">
        <f t="shared" si="5"/>
        <v>0</v>
      </c>
      <c r="F63" s="48">
        <v>0</v>
      </c>
      <c r="G63" s="48">
        <v>0</v>
      </c>
      <c r="H63" s="49">
        <f>SUM('kladdddd phös'!$D63:$G63)</f>
        <v>0</v>
      </c>
      <c r="I63" s="238">
        <v>0</v>
      </c>
      <c r="J63" s="242">
        <v>0</v>
      </c>
      <c r="K63" s="242">
        <v>0</v>
      </c>
      <c r="L63" s="50">
        <v>0</v>
      </c>
      <c r="M63" s="50">
        <f>SUM('kladdddd phös'!$E63:$L63)</f>
        <v>0</v>
      </c>
      <c r="N63" s="51" t="s">
        <v>490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245" t="s">
        <v>42</v>
      </c>
      <c r="C64" s="246">
        <f>SUM(C61:C63)</f>
        <v>-1354.4</v>
      </c>
      <c r="D64" s="246">
        <f>SUM('kladdddd phös'!$D$5:$D$6)</f>
        <v>0</v>
      </c>
      <c r="E64" s="246">
        <f>SUM('kladdddd phös'!$E$5:$E$6)</f>
        <v>0</v>
      </c>
      <c r="F64" s="246">
        <f>SUM('kladdddd phös'!$F$5:$F$6)</f>
        <v>0</v>
      </c>
      <c r="G64" s="246">
        <f>SUM('kladdddd phös'!$G$5:$G$6)</f>
        <v>0</v>
      </c>
      <c r="H64" s="246">
        <f>SUM('kladdddd phös'!$H$5:$H$6)</f>
        <v>0</v>
      </c>
      <c r="I64" s="246">
        <f>SUBTOTAL(109,'kladdddd phös'!$I$5:$I$6)</f>
        <v>0</v>
      </c>
      <c r="J64" s="246">
        <f>SUBTOTAL(109,'kladdddd phös'!$J$5:$J$6)</f>
        <v>0</v>
      </c>
      <c r="K64" s="246">
        <f>SUBTOTAL(109,'kladdddd phös'!$K$5:$K$6)</f>
        <v>0</v>
      </c>
      <c r="L64" s="246">
        <f>SUBTOTAL(109,'kladdddd phös'!$L$5:$L$6)</f>
        <v>0</v>
      </c>
      <c r="M64" s="246">
        <f>(M61+M62)</f>
        <v>0</v>
      </c>
      <c r="N64" s="24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37" t="s">
        <v>522</v>
      </c>
      <c r="C66" s="38"/>
      <c r="D66" s="39"/>
      <c r="E66" s="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237"/>
      <c r="C67" s="41" t="s">
        <v>32</v>
      </c>
      <c r="D67" s="42" t="s">
        <v>33</v>
      </c>
      <c r="E67" s="42" t="s">
        <v>34</v>
      </c>
      <c r="F67" s="43" t="s">
        <v>35</v>
      </c>
      <c r="G67" s="43" t="s">
        <v>36</v>
      </c>
      <c r="H67" s="43" t="s">
        <v>37</v>
      </c>
      <c r="I67" s="44" t="s">
        <v>446</v>
      </c>
      <c r="J67" s="44" t="s">
        <v>447</v>
      </c>
      <c r="K67" s="44" t="s">
        <v>448</v>
      </c>
      <c r="L67" s="44" t="s">
        <v>449</v>
      </c>
      <c r="M67" s="44" t="s">
        <v>445</v>
      </c>
      <c r="N67" s="45" t="s">
        <v>39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47" t="s">
        <v>523</v>
      </c>
      <c r="C68" s="15">
        <v>-260</v>
      </c>
      <c r="D68" s="48"/>
      <c r="E68" s="48">
        <f t="shared" ref="E68:E70" si="6">0</f>
        <v>0</v>
      </c>
      <c r="F68" s="48">
        <v>0</v>
      </c>
      <c r="G68" s="48">
        <v>0</v>
      </c>
      <c r="H68" s="49">
        <f>SUM('kladdddd phös'!$D68:$G68)</f>
        <v>0</v>
      </c>
      <c r="I68" s="238">
        <v>0</v>
      </c>
      <c r="J68" s="242">
        <v>0</v>
      </c>
      <c r="K68" s="242">
        <v>0</v>
      </c>
      <c r="L68" s="50">
        <v>0</v>
      </c>
      <c r="M68" s="50">
        <f>SUM('kladdddd phös'!$E68:$L68)</f>
        <v>0</v>
      </c>
      <c r="N68" s="51" t="s">
        <v>486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7"/>
      <c r="B69" s="89" t="s">
        <v>524</v>
      </c>
      <c r="C69" s="21">
        <v>-740</v>
      </c>
      <c r="D69" s="53"/>
      <c r="E69" s="53">
        <f t="shared" si="6"/>
        <v>0</v>
      </c>
      <c r="F69" s="53">
        <v>0</v>
      </c>
      <c r="G69" s="53">
        <v>0</v>
      </c>
      <c r="H69" s="90">
        <f>SUM('kladdddd phös'!$D69:$G69)</f>
        <v>0</v>
      </c>
      <c r="I69" s="240">
        <v>0</v>
      </c>
      <c r="J69" s="243">
        <v>0</v>
      </c>
      <c r="K69" s="243">
        <v>0</v>
      </c>
      <c r="L69" s="91">
        <v>0</v>
      </c>
      <c r="M69" s="91">
        <f>SUM('kladdddd phös'!$E69:$L69)</f>
        <v>0</v>
      </c>
      <c r="N69" s="63" t="s">
        <v>488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1" customHeight="1" x14ac:dyDescent="0.3">
      <c r="A70" s="1"/>
      <c r="B70" s="47"/>
      <c r="C70" s="15"/>
      <c r="D70" s="48"/>
      <c r="E70" s="48">
        <f t="shared" si="6"/>
        <v>0</v>
      </c>
      <c r="F70" s="48">
        <v>0</v>
      </c>
      <c r="G70" s="48">
        <v>0</v>
      </c>
      <c r="H70" s="49">
        <f>SUM('kladdddd phös'!$D70:$G70)</f>
        <v>0</v>
      </c>
      <c r="I70" s="238">
        <v>0</v>
      </c>
      <c r="J70" s="242">
        <v>0</v>
      </c>
      <c r="K70" s="242">
        <v>0</v>
      </c>
      <c r="L70" s="50">
        <v>0</v>
      </c>
      <c r="M70" s="50">
        <f>SUM('kladdddd phös'!$E70:$L70)</f>
        <v>0</v>
      </c>
      <c r="N70" s="51" t="s">
        <v>490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245" t="s">
        <v>42</v>
      </c>
      <c r="C71" s="246">
        <f>SUM(C68:C70)</f>
        <v>-1000</v>
      </c>
      <c r="D71" s="246">
        <f>SUM('kladdddd phös'!$D$5:$D$6)</f>
        <v>0</v>
      </c>
      <c r="E71" s="246">
        <f>SUM('kladdddd phös'!$E$5:$E$6)</f>
        <v>0</v>
      </c>
      <c r="F71" s="246">
        <f>SUM('kladdddd phös'!$F$5:$F$6)</f>
        <v>0</v>
      </c>
      <c r="G71" s="246">
        <f>SUM('kladdddd phös'!$G$5:$G$6)</f>
        <v>0</v>
      </c>
      <c r="H71" s="246">
        <f>SUM('kladdddd phös'!$H$5:$H$6)</f>
        <v>0</v>
      </c>
      <c r="I71" s="246">
        <f>SUBTOTAL(109,'kladdddd phös'!$I$5:$I$6)</f>
        <v>0</v>
      </c>
      <c r="J71" s="246">
        <f>SUBTOTAL(109,'kladdddd phös'!$J$5:$J$6)</f>
        <v>0</v>
      </c>
      <c r="K71" s="246">
        <f>SUBTOTAL(109,'kladdddd phös'!$K$5:$K$6)</f>
        <v>0</v>
      </c>
      <c r="L71" s="246">
        <f>SUBTOTAL(109,'kladdddd phös'!$L$5:$L$6)</f>
        <v>0</v>
      </c>
      <c r="M71" s="246">
        <f>(M68+M69)</f>
        <v>0</v>
      </c>
      <c r="N71" s="24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37" t="s">
        <v>525</v>
      </c>
      <c r="C73" s="38"/>
      <c r="D73" s="39"/>
      <c r="E73" s="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237"/>
      <c r="C74" s="41" t="s">
        <v>32</v>
      </c>
      <c r="D74" s="42" t="s">
        <v>33</v>
      </c>
      <c r="E74" s="42" t="s">
        <v>34</v>
      </c>
      <c r="F74" s="43" t="s">
        <v>35</v>
      </c>
      <c r="G74" s="43" t="s">
        <v>36</v>
      </c>
      <c r="H74" s="43" t="s">
        <v>37</v>
      </c>
      <c r="I74" s="44" t="s">
        <v>446</v>
      </c>
      <c r="J74" s="44" t="s">
        <v>447</v>
      </c>
      <c r="K74" s="44" t="s">
        <v>448</v>
      </c>
      <c r="L74" s="44" t="s">
        <v>449</v>
      </c>
      <c r="M74" s="44" t="s">
        <v>445</v>
      </c>
      <c r="N74" s="45" t="s">
        <v>39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47" t="s">
        <v>526</v>
      </c>
      <c r="C75" s="15">
        <v>-50</v>
      </c>
      <c r="D75" s="48"/>
      <c r="E75" s="48">
        <f t="shared" ref="E75:E77" si="7">0</f>
        <v>0</v>
      </c>
      <c r="F75" s="48">
        <v>0</v>
      </c>
      <c r="G75" s="48">
        <v>0</v>
      </c>
      <c r="H75" s="49">
        <f>SUM('kladdddd phös'!$D75:$G75)</f>
        <v>0</v>
      </c>
      <c r="I75" s="238">
        <v>0</v>
      </c>
      <c r="J75" s="242">
        <v>0</v>
      </c>
      <c r="K75" s="242">
        <v>0</v>
      </c>
      <c r="L75" s="50">
        <v>0</v>
      </c>
      <c r="M75" s="50">
        <f>SUM('kladdddd phös'!$E75:$L75)</f>
        <v>0</v>
      </c>
      <c r="N75" s="51" t="s">
        <v>486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7"/>
      <c r="B76" s="89"/>
      <c r="C76" s="21"/>
      <c r="D76" s="53"/>
      <c r="E76" s="53">
        <f t="shared" si="7"/>
        <v>0</v>
      </c>
      <c r="F76" s="53">
        <v>0</v>
      </c>
      <c r="G76" s="53">
        <v>0</v>
      </c>
      <c r="H76" s="90">
        <f>SUM('kladdddd phös'!$D76:$G76)</f>
        <v>0</v>
      </c>
      <c r="I76" s="240">
        <v>0</v>
      </c>
      <c r="J76" s="243">
        <v>0</v>
      </c>
      <c r="K76" s="243">
        <v>0</v>
      </c>
      <c r="L76" s="91">
        <v>0</v>
      </c>
      <c r="M76" s="91">
        <f>SUM('kladdddd phös'!$E76:$L76)</f>
        <v>0</v>
      </c>
      <c r="N76" s="63" t="s">
        <v>488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1" customHeight="1" x14ac:dyDescent="0.3">
      <c r="A77" s="1"/>
      <c r="B77" s="47"/>
      <c r="C77" s="15"/>
      <c r="D77" s="48"/>
      <c r="E77" s="48">
        <f t="shared" si="7"/>
        <v>0</v>
      </c>
      <c r="F77" s="48">
        <v>0</v>
      </c>
      <c r="G77" s="48">
        <v>0</v>
      </c>
      <c r="H77" s="49">
        <f>SUM('kladdddd phös'!$D77:$G77)</f>
        <v>0</v>
      </c>
      <c r="I77" s="238">
        <v>0</v>
      </c>
      <c r="J77" s="242">
        <v>0</v>
      </c>
      <c r="K77" s="242">
        <v>0</v>
      </c>
      <c r="L77" s="50">
        <v>0</v>
      </c>
      <c r="M77" s="50">
        <f>SUM('kladdddd phös'!$E77:$L77)</f>
        <v>0</v>
      </c>
      <c r="N77" s="51" t="s">
        <v>490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245" t="s">
        <v>42</v>
      </c>
      <c r="C78" s="246">
        <f>SUM(C75:C77)</f>
        <v>-50</v>
      </c>
      <c r="D78" s="246">
        <f>SUM('kladdddd phös'!$D$5:$D$6)</f>
        <v>0</v>
      </c>
      <c r="E78" s="246">
        <f>SUM('kladdddd phös'!$E$5:$E$6)</f>
        <v>0</v>
      </c>
      <c r="F78" s="246">
        <f>SUM('kladdddd phös'!$F$5:$F$6)</f>
        <v>0</v>
      </c>
      <c r="G78" s="246">
        <f>SUM('kladdddd phös'!$G$5:$G$6)</f>
        <v>0</v>
      </c>
      <c r="H78" s="246">
        <f>SUM('kladdddd phös'!$H$5:$H$6)</f>
        <v>0</v>
      </c>
      <c r="I78" s="246">
        <f>SUBTOTAL(109,'kladdddd phös'!$I$5:$I$6)</f>
        <v>0</v>
      </c>
      <c r="J78" s="246">
        <f>SUBTOTAL(109,'kladdddd phös'!$J$5:$J$6)</f>
        <v>0</v>
      </c>
      <c r="K78" s="246">
        <f>SUBTOTAL(109,'kladdddd phös'!$K$5:$K$6)</f>
        <v>0</v>
      </c>
      <c r="L78" s="246">
        <f>SUBTOTAL(109,'kladdddd phös'!$L$5:$L$6)</f>
        <v>0</v>
      </c>
      <c r="M78" s="246">
        <f>(M75+M76)</f>
        <v>0</v>
      </c>
      <c r="N78" s="24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37" t="s">
        <v>527</v>
      </c>
      <c r="C80" s="38"/>
      <c r="D80" s="39"/>
      <c r="E80" s="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237"/>
      <c r="C81" s="41" t="s">
        <v>32</v>
      </c>
      <c r="D81" s="42" t="s">
        <v>33</v>
      </c>
      <c r="E81" s="42" t="s">
        <v>34</v>
      </c>
      <c r="F81" s="43" t="s">
        <v>35</v>
      </c>
      <c r="G81" s="43" t="s">
        <v>36</v>
      </c>
      <c r="H81" s="43" t="s">
        <v>37</v>
      </c>
      <c r="I81" s="44" t="s">
        <v>446</v>
      </c>
      <c r="J81" s="44" t="s">
        <v>447</v>
      </c>
      <c r="K81" s="44" t="s">
        <v>448</v>
      </c>
      <c r="L81" s="44" t="s">
        <v>449</v>
      </c>
      <c r="M81" s="44" t="s">
        <v>445</v>
      </c>
      <c r="N81" s="45" t="s">
        <v>39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47" t="s">
        <v>528</v>
      </c>
      <c r="C82" s="15">
        <v>-686.1</v>
      </c>
      <c r="D82" s="48"/>
      <c r="E82" s="48">
        <f t="shared" ref="E82:E84" si="8">0</f>
        <v>0</v>
      </c>
      <c r="F82" s="48">
        <v>0</v>
      </c>
      <c r="G82" s="48">
        <v>0</v>
      </c>
      <c r="H82" s="49">
        <f>SUM('kladdddd phös'!$D82:$G82)</f>
        <v>0</v>
      </c>
      <c r="I82" s="238">
        <v>0</v>
      </c>
      <c r="J82" s="242">
        <v>0</v>
      </c>
      <c r="K82" s="242">
        <v>0</v>
      </c>
      <c r="L82" s="50">
        <v>0</v>
      </c>
      <c r="M82" s="50">
        <f>SUM('kladdddd phös'!$E82:$L82)</f>
        <v>0</v>
      </c>
      <c r="N82" s="51" t="s">
        <v>486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7"/>
      <c r="B83" s="89" t="s">
        <v>529</v>
      </c>
      <c r="C83" s="21">
        <v>-9013.9</v>
      </c>
      <c r="D83" s="53"/>
      <c r="E83" s="53">
        <f t="shared" si="8"/>
        <v>0</v>
      </c>
      <c r="F83" s="53">
        <v>0</v>
      </c>
      <c r="G83" s="53">
        <v>0</v>
      </c>
      <c r="H83" s="90">
        <f>SUM('kladdddd phös'!$D83:$G83)</f>
        <v>0</v>
      </c>
      <c r="I83" s="240">
        <v>0</v>
      </c>
      <c r="J83" s="243">
        <v>0</v>
      </c>
      <c r="K83" s="243">
        <v>0</v>
      </c>
      <c r="L83" s="91">
        <v>0</v>
      </c>
      <c r="M83" s="91">
        <f>SUM('kladdddd phös'!$E83:$L83)</f>
        <v>0</v>
      </c>
      <c r="N83" s="63" t="s">
        <v>488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" customHeight="1" x14ac:dyDescent="0.3">
      <c r="A84" s="1"/>
      <c r="B84" s="47"/>
      <c r="C84" s="15"/>
      <c r="D84" s="48"/>
      <c r="E84" s="48">
        <f t="shared" si="8"/>
        <v>0</v>
      </c>
      <c r="F84" s="48">
        <v>0</v>
      </c>
      <c r="G84" s="48">
        <v>0</v>
      </c>
      <c r="H84" s="49">
        <f>SUM('kladdddd phös'!$D84:$G84)</f>
        <v>0</v>
      </c>
      <c r="I84" s="238">
        <v>0</v>
      </c>
      <c r="J84" s="242">
        <v>0</v>
      </c>
      <c r="K84" s="242">
        <v>0</v>
      </c>
      <c r="L84" s="50">
        <v>0</v>
      </c>
      <c r="M84" s="50">
        <f>SUM('kladdddd phös'!$E84:$L84)</f>
        <v>0</v>
      </c>
      <c r="N84" s="51" t="s">
        <v>490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245" t="s">
        <v>42</v>
      </c>
      <c r="C85" s="246">
        <f>SUM(C82:C84)</f>
        <v>-9700</v>
      </c>
      <c r="D85" s="246">
        <f>SUM('kladdddd phös'!$D$5:$D$6)</f>
        <v>0</v>
      </c>
      <c r="E85" s="246">
        <f>SUM('kladdddd phös'!$E$5:$E$6)</f>
        <v>0</v>
      </c>
      <c r="F85" s="246">
        <f>SUM('kladdddd phös'!$F$5:$F$6)</f>
        <v>0</v>
      </c>
      <c r="G85" s="246">
        <f>SUM('kladdddd phös'!$G$5:$G$6)</f>
        <v>0</v>
      </c>
      <c r="H85" s="246">
        <f>SUM('kladdddd phös'!$H$5:$H$6)</f>
        <v>0</v>
      </c>
      <c r="I85" s="246">
        <f>SUBTOTAL(109,'kladdddd phös'!$I$5:$I$6)</f>
        <v>0</v>
      </c>
      <c r="J85" s="246">
        <f>SUBTOTAL(109,'kladdddd phös'!$J$5:$J$6)</f>
        <v>0</v>
      </c>
      <c r="K85" s="246">
        <f>SUBTOTAL(109,'kladdddd phös'!$K$5:$K$6)</f>
        <v>0</v>
      </c>
      <c r="L85" s="246">
        <f>SUBTOTAL(109,'kladdddd phös'!$L$5:$L$6)</f>
        <v>0</v>
      </c>
      <c r="M85" s="246">
        <f>(M82+M83)</f>
        <v>0</v>
      </c>
      <c r="N85" s="24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37" t="s">
        <v>530</v>
      </c>
      <c r="C87" s="38"/>
      <c r="D87" s="39"/>
      <c r="E87" s="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237"/>
      <c r="C88" s="41" t="s">
        <v>32</v>
      </c>
      <c r="D88" s="42" t="s">
        <v>33</v>
      </c>
      <c r="E88" s="42" t="s">
        <v>34</v>
      </c>
      <c r="F88" s="43" t="s">
        <v>35</v>
      </c>
      <c r="G88" s="43" t="s">
        <v>36</v>
      </c>
      <c r="H88" s="43" t="s">
        <v>37</v>
      </c>
      <c r="I88" s="44" t="s">
        <v>446</v>
      </c>
      <c r="J88" s="44" t="s">
        <v>447</v>
      </c>
      <c r="K88" s="44" t="s">
        <v>448</v>
      </c>
      <c r="L88" s="44" t="s">
        <v>449</v>
      </c>
      <c r="M88" s="44" t="s">
        <v>445</v>
      </c>
      <c r="N88" s="45" t="s">
        <v>39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47" t="s">
        <v>452</v>
      </c>
      <c r="C89" s="15">
        <v>-700</v>
      </c>
      <c r="D89" s="48"/>
      <c r="E89" s="48">
        <f t="shared" ref="E89:E91" si="9">0</f>
        <v>0</v>
      </c>
      <c r="F89" s="48">
        <v>0</v>
      </c>
      <c r="G89" s="48">
        <v>0</v>
      </c>
      <c r="H89" s="49">
        <f>SUM('kladdddd phös'!$D89:$G89)</f>
        <v>0</v>
      </c>
      <c r="I89" s="238">
        <v>0</v>
      </c>
      <c r="J89" s="242">
        <v>0</v>
      </c>
      <c r="K89" s="242">
        <v>0</v>
      </c>
      <c r="L89" s="50">
        <v>0</v>
      </c>
      <c r="M89" s="50">
        <f>SUM('kladdddd phös'!$E89:$L89)</f>
        <v>0</v>
      </c>
      <c r="N89" s="51" t="s">
        <v>486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7"/>
      <c r="B90" s="89" t="s">
        <v>531</v>
      </c>
      <c r="C90" s="21">
        <v>-1000</v>
      </c>
      <c r="D90" s="53"/>
      <c r="E90" s="53">
        <f t="shared" si="9"/>
        <v>0</v>
      </c>
      <c r="F90" s="53">
        <v>0</v>
      </c>
      <c r="G90" s="53">
        <v>0</v>
      </c>
      <c r="H90" s="90">
        <f>SUM('kladdddd phös'!$D90:$G90)</f>
        <v>0</v>
      </c>
      <c r="I90" s="240">
        <v>0</v>
      </c>
      <c r="J90" s="243">
        <v>0</v>
      </c>
      <c r="K90" s="243">
        <v>0</v>
      </c>
      <c r="L90" s="91">
        <v>0</v>
      </c>
      <c r="M90" s="91">
        <f>SUM('kladdddd phös'!$E90:$L90)</f>
        <v>0</v>
      </c>
      <c r="N90" s="63" t="s">
        <v>488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1" customHeight="1" x14ac:dyDescent="0.3">
      <c r="A91" s="1"/>
      <c r="B91" s="47" t="s">
        <v>453</v>
      </c>
      <c r="C91" s="15">
        <v>-100</v>
      </c>
      <c r="D91" s="48"/>
      <c r="E91" s="48">
        <f t="shared" si="9"/>
        <v>0</v>
      </c>
      <c r="F91" s="48">
        <v>0</v>
      </c>
      <c r="G91" s="48">
        <v>0</v>
      </c>
      <c r="H91" s="49">
        <f>SUM('kladdddd phös'!$D91:$G91)</f>
        <v>0</v>
      </c>
      <c r="I91" s="238">
        <v>0</v>
      </c>
      <c r="J91" s="242">
        <v>0</v>
      </c>
      <c r="K91" s="242">
        <v>0</v>
      </c>
      <c r="L91" s="50">
        <v>0</v>
      </c>
      <c r="M91" s="50">
        <f>SUM('kladdddd phös'!$E91:$L91)</f>
        <v>0</v>
      </c>
      <c r="N91" s="51" t="s">
        <v>490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5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245" t="s">
        <v>42</v>
      </c>
      <c r="C93" s="246">
        <f>SUM(C89:C91)</f>
        <v>-1800</v>
      </c>
      <c r="D93" s="246">
        <f>SUM('kladdddd phös'!$D$5:$D$6)</f>
        <v>0</v>
      </c>
      <c r="E93" s="246">
        <f>SUM('kladdddd phös'!$E$5:$E$6)</f>
        <v>0</v>
      </c>
      <c r="F93" s="246">
        <f>SUM('kladdddd phös'!$F$5:$F$6)</f>
        <v>0</v>
      </c>
      <c r="G93" s="246">
        <f>SUM('kladdddd phös'!$G$5:$G$6)</f>
        <v>0</v>
      </c>
      <c r="H93" s="246">
        <f>SUM('kladdddd phös'!$H$5:$H$6)</f>
        <v>0</v>
      </c>
      <c r="I93" s="246">
        <f>SUBTOTAL(109,'kladdddd phös'!$I$5:$I$6)</f>
        <v>0</v>
      </c>
      <c r="J93" s="246">
        <f>SUBTOTAL(109,'kladdddd phös'!$J$5:$J$6)</f>
        <v>0</v>
      </c>
      <c r="K93" s="246">
        <f>SUBTOTAL(109,'kladdddd phös'!$K$5:$K$6)</f>
        <v>0</v>
      </c>
      <c r="L93" s="246">
        <f>SUBTOTAL(109,'kladdddd phös'!$L$5:$L$6)</f>
        <v>0</v>
      </c>
      <c r="M93" s="246">
        <f>(M89+M90)</f>
        <v>0</v>
      </c>
      <c r="N93" s="24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37" t="s">
        <v>532</v>
      </c>
      <c r="C95" s="38"/>
      <c r="D95" s="39"/>
      <c r="E95" s="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237"/>
      <c r="C96" s="41" t="s">
        <v>32</v>
      </c>
      <c r="D96" s="42" t="s">
        <v>33</v>
      </c>
      <c r="E96" s="42" t="s">
        <v>34</v>
      </c>
      <c r="F96" s="43" t="s">
        <v>35</v>
      </c>
      <c r="G96" s="43" t="s">
        <v>36</v>
      </c>
      <c r="H96" s="43" t="s">
        <v>37</v>
      </c>
      <c r="I96" s="44" t="s">
        <v>446</v>
      </c>
      <c r="J96" s="44" t="s">
        <v>447</v>
      </c>
      <c r="K96" s="44" t="s">
        <v>448</v>
      </c>
      <c r="L96" s="44" t="s">
        <v>449</v>
      </c>
      <c r="M96" s="44" t="s">
        <v>445</v>
      </c>
      <c r="N96" s="45" t="s">
        <v>39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47" t="s">
        <v>533</v>
      </c>
      <c r="C97" s="15">
        <v>2425</v>
      </c>
      <c r="D97" s="48"/>
      <c r="E97" s="48">
        <f t="shared" ref="E97:E99" si="10">0</f>
        <v>0</v>
      </c>
      <c r="F97" s="48">
        <v>0</v>
      </c>
      <c r="G97" s="48">
        <v>0</v>
      </c>
      <c r="H97" s="49">
        <f>SUM('kladdddd phös'!$D97:$G97)</f>
        <v>0</v>
      </c>
      <c r="I97" s="238">
        <v>0</v>
      </c>
      <c r="J97" s="242">
        <v>0</v>
      </c>
      <c r="K97" s="242">
        <v>0</v>
      </c>
      <c r="L97" s="50">
        <v>0</v>
      </c>
      <c r="M97" s="50">
        <f>SUM('kladdddd phös'!$E97:$L97)</f>
        <v>0</v>
      </c>
      <c r="N97" s="51" t="s">
        <v>486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7"/>
      <c r="B98" s="89"/>
      <c r="C98" s="21"/>
      <c r="D98" s="53"/>
      <c r="E98" s="53">
        <f t="shared" si="10"/>
        <v>0</v>
      </c>
      <c r="F98" s="53">
        <v>0</v>
      </c>
      <c r="G98" s="53">
        <v>0</v>
      </c>
      <c r="H98" s="90">
        <f>SUM('kladdddd phös'!$D98:$G98)</f>
        <v>0</v>
      </c>
      <c r="I98" s="240">
        <v>0</v>
      </c>
      <c r="J98" s="243">
        <v>0</v>
      </c>
      <c r="K98" s="243">
        <v>0</v>
      </c>
      <c r="L98" s="91">
        <v>0</v>
      </c>
      <c r="M98" s="91">
        <f>SUM('kladdddd phös'!$E98:$L98)</f>
        <v>0</v>
      </c>
      <c r="N98" s="63" t="s">
        <v>488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1" customHeight="1" x14ac:dyDescent="0.3">
      <c r="A99" s="1"/>
      <c r="B99" s="47"/>
      <c r="C99" s="15"/>
      <c r="D99" s="48"/>
      <c r="E99" s="48">
        <f t="shared" si="10"/>
        <v>0</v>
      </c>
      <c r="F99" s="48">
        <v>0</v>
      </c>
      <c r="G99" s="48">
        <v>0</v>
      </c>
      <c r="H99" s="49">
        <f>SUM('kladdddd phös'!$D99:$G99)</f>
        <v>0</v>
      </c>
      <c r="I99" s="238">
        <v>0</v>
      </c>
      <c r="J99" s="242">
        <v>0</v>
      </c>
      <c r="K99" s="242">
        <v>0</v>
      </c>
      <c r="L99" s="50">
        <v>0</v>
      </c>
      <c r="M99" s="50">
        <f>SUM('kladdddd phös'!$E99:$L99)</f>
        <v>0</v>
      </c>
      <c r="N99" s="51" t="s">
        <v>490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245" t="s">
        <v>42</v>
      </c>
      <c r="C100" s="246">
        <f>SUM(C97:C99)</f>
        <v>2425</v>
      </c>
      <c r="D100" s="246">
        <f>SUM('kladdddd phös'!$D$5:$D$6)</f>
        <v>0</v>
      </c>
      <c r="E100" s="246">
        <f>SUM('kladdddd phös'!$E$5:$E$6)</f>
        <v>0</v>
      </c>
      <c r="F100" s="246">
        <f>SUM('kladdddd phös'!$F$5:$F$6)</f>
        <v>0</v>
      </c>
      <c r="G100" s="246">
        <f>SUM('kladdddd phös'!$G$5:$G$6)</f>
        <v>0</v>
      </c>
      <c r="H100" s="246">
        <f>SUM('kladdddd phös'!$H$5:$H$6)</f>
        <v>0</v>
      </c>
      <c r="I100" s="246">
        <f>SUBTOTAL(109,'kladdddd phös'!$I$5:$I$6)</f>
        <v>0</v>
      </c>
      <c r="J100" s="246">
        <f>SUBTOTAL(109,'kladdddd phös'!$J$5:$J$6)</f>
        <v>0</v>
      </c>
      <c r="K100" s="246">
        <f>SUBTOTAL(109,'kladdddd phös'!$K$5:$K$6)</f>
        <v>0</v>
      </c>
      <c r="L100" s="246">
        <f>SUBTOTAL(109,'kladdddd phös'!$L$5:$L$6)</f>
        <v>0</v>
      </c>
      <c r="M100" s="246">
        <f>(M97+M98)</f>
        <v>0</v>
      </c>
      <c r="N100" s="24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37" t="s">
        <v>534</v>
      </c>
      <c r="C102" s="38"/>
      <c r="D102" s="39"/>
      <c r="E102" s="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237"/>
      <c r="C103" s="41" t="s">
        <v>32</v>
      </c>
      <c r="D103" s="42" t="s">
        <v>33</v>
      </c>
      <c r="E103" s="42" t="s">
        <v>34</v>
      </c>
      <c r="F103" s="43" t="s">
        <v>35</v>
      </c>
      <c r="G103" s="43" t="s">
        <v>36</v>
      </c>
      <c r="H103" s="43" t="s">
        <v>37</v>
      </c>
      <c r="I103" s="44" t="s">
        <v>446</v>
      </c>
      <c r="J103" s="44" t="s">
        <v>447</v>
      </c>
      <c r="K103" s="44" t="s">
        <v>448</v>
      </c>
      <c r="L103" s="44" t="s">
        <v>449</v>
      </c>
      <c r="M103" s="44" t="s">
        <v>445</v>
      </c>
      <c r="N103" s="45" t="s">
        <v>39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47" t="s">
        <v>535</v>
      </c>
      <c r="C104" s="15">
        <v>-299.60000000000002</v>
      </c>
      <c r="D104" s="48"/>
      <c r="E104" s="48">
        <f t="shared" ref="E104:E106" si="11">0</f>
        <v>0</v>
      </c>
      <c r="F104" s="48">
        <v>0</v>
      </c>
      <c r="G104" s="48">
        <v>0</v>
      </c>
      <c r="H104" s="49">
        <f>SUM('kladdddd phös'!$D104:$G104)</f>
        <v>0</v>
      </c>
      <c r="I104" s="238">
        <v>0</v>
      </c>
      <c r="J104" s="242">
        <v>0</v>
      </c>
      <c r="K104" s="242">
        <v>0</v>
      </c>
      <c r="L104" s="50">
        <v>0</v>
      </c>
      <c r="M104" s="50">
        <f>SUM('kladdddd phös'!$E104:$L104)</f>
        <v>0</v>
      </c>
      <c r="N104" s="51" t="s">
        <v>486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7"/>
      <c r="B105" s="89" t="s">
        <v>536</v>
      </c>
      <c r="C105" s="21">
        <v>-59.9</v>
      </c>
      <c r="D105" s="53"/>
      <c r="E105" s="53">
        <f t="shared" si="11"/>
        <v>0</v>
      </c>
      <c r="F105" s="53">
        <v>0</v>
      </c>
      <c r="G105" s="53">
        <v>0</v>
      </c>
      <c r="H105" s="90">
        <f>SUM('kladdddd phös'!$D105:$G105)</f>
        <v>0</v>
      </c>
      <c r="I105" s="240">
        <v>0</v>
      </c>
      <c r="J105" s="243">
        <v>0</v>
      </c>
      <c r="K105" s="243">
        <v>0</v>
      </c>
      <c r="L105" s="91">
        <v>0</v>
      </c>
      <c r="M105" s="91">
        <f>SUM('kladdddd phös'!$E105:$L105)</f>
        <v>0</v>
      </c>
      <c r="N105" s="63" t="s">
        <v>488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1" customHeight="1" x14ac:dyDescent="0.3">
      <c r="A106" s="1"/>
      <c r="B106" s="47"/>
      <c r="C106" s="15"/>
      <c r="D106" s="48"/>
      <c r="E106" s="48">
        <f t="shared" si="11"/>
        <v>0</v>
      </c>
      <c r="F106" s="48">
        <v>0</v>
      </c>
      <c r="G106" s="48">
        <v>0</v>
      </c>
      <c r="H106" s="49">
        <f>SUM('kladdddd phös'!$D106:$G106)</f>
        <v>0</v>
      </c>
      <c r="I106" s="238">
        <v>0</v>
      </c>
      <c r="J106" s="242">
        <v>0</v>
      </c>
      <c r="K106" s="242">
        <v>0</v>
      </c>
      <c r="L106" s="50">
        <v>0</v>
      </c>
      <c r="M106" s="50">
        <f>SUM('kladdddd phös'!$E106:$L106)</f>
        <v>0</v>
      </c>
      <c r="N106" s="51" t="s">
        <v>490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245" t="s">
        <v>42</v>
      </c>
      <c r="C107" s="246">
        <f>SUM(C104:C106)</f>
        <v>-359.5</v>
      </c>
      <c r="D107" s="246">
        <f>SUM('kladdddd phös'!$D$5:$D$6)</f>
        <v>0</v>
      </c>
      <c r="E107" s="246">
        <f>SUM('kladdddd phös'!$E$5:$E$6)</f>
        <v>0</v>
      </c>
      <c r="F107" s="246">
        <f>SUM('kladdddd phös'!$F$5:$F$6)</f>
        <v>0</v>
      </c>
      <c r="G107" s="246">
        <f>SUM('kladdddd phös'!$G$5:$G$6)</f>
        <v>0</v>
      </c>
      <c r="H107" s="246">
        <f>SUM('kladdddd phös'!$H$5:$H$6)</f>
        <v>0</v>
      </c>
      <c r="I107" s="246">
        <f>SUBTOTAL(109,'kladdddd phös'!$I$5:$I$6)</f>
        <v>0</v>
      </c>
      <c r="J107" s="246">
        <f>SUBTOTAL(109,'kladdddd phös'!$J$5:$J$6)</f>
        <v>0</v>
      </c>
      <c r="K107" s="246">
        <f>SUBTOTAL(109,'kladdddd phös'!$K$5:$K$6)</f>
        <v>0</v>
      </c>
      <c r="L107" s="246">
        <f>SUBTOTAL(109,'kladdddd phös'!$L$5:$L$6)</f>
        <v>0</v>
      </c>
      <c r="M107" s="246">
        <f>(M104+M105)</f>
        <v>0</v>
      </c>
      <c r="N107" s="24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37" t="s">
        <v>537</v>
      </c>
      <c r="C109" s="38"/>
      <c r="D109" s="39"/>
      <c r="E109" s="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237"/>
      <c r="C110" s="41" t="s">
        <v>32</v>
      </c>
      <c r="D110" s="42" t="s">
        <v>33</v>
      </c>
      <c r="E110" s="42" t="s">
        <v>34</v>
      </c>
      <c r="F110" s="43" t="s">
        <v>35</v>
      </c>
      <c r="G110" s="43" t="s">
        <v>36</v>
      </c>
      <c r="H110" s="43" t="s">
        <v>37</v>
      </c>
      <c r="I110" s="44" t="s">
        <v>446</v>
      </c>
      <c r="J110" s="44" t="s">
        <v>447</v>
      </c>
      <c r="K110" s="44" t="s">
        <v>448</v>
      </c>
      <c r="L110" s="44" t="s">
        <v>449</v>
      </c>
      <c r="M110" s="44" t="s">
        <v>445</v>
      </c>
      <c r="N110" s="45" t="s">
        <v>39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47" t="s">
        <v>538</v>
      </c>
      <c r="C111" s="15">
        <v>-500</v>
      </c>
      <c r="D111" s="48"/>
      <c r="E111" s="48">
        <f t="shared" ref="E111:E113" si="12">0</f>
        <v>0</v>
      </c>
      <c r="F111" s="48">
        <v>0</v>
      </c>
      <c r="G111" s="48">
        <v>0</v>
      </c>
      <c r="H111" s="49">
        <f>SUM('kladdddd phös'!$D111:$G111)</f>
        <v>0</v>
      </c>
      <c r="I111" s="238">
        <v>0</v>
      </c>
      <c r="J111" s="242">
        <v>0</v>
      </c>
      <c r="K111" s="242">
        <v>0</v>
      </c>
      <c r="L111" s="50">
        <v>0</v>
      </c>
      <c r="M111" s="50">
        <f>SUM('kladdddd phös'!$E111:$L111)</f>
        <v>0</v>
      </c>
      <c r="N111" s="51" t="s">
        <v>486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89" t="s">
        <v>539</v>
      </c>
      <c r="C112" s="21">
        <v>-300</v>
      </c>
      <c r="D112" s="53"/>
      <c r="E112" s="53">
        <f t="shared" si="12"/>
        <v>0</v>
      </c>
      <c r="F112" s="53">
        <v>0</v>
      </c>
      <c r="G112" s="53">
        <v>0</v>
      </c>
      <c r="H112" s="90">
        <f>SUM('kladdddd phös'!$D112:$G112)</f>
        <v>0</v>
      </c>
      <c r="I112" s="240">
        <v>0</v>
      </c>
      <c r="J112" s="243">
        <v>0</v>
      </c>
      <c r="K112" s="243">
        <v>0</v>
      </c>
      <c r="L112" s="91">
        <v>0</v>
      </c>
      <c r="M112" s="91">
        <f>SUM('kladdddd phös'!$E112:$L112)</f>
        <v>0</v>
      </c>
      <c r="N112" s="63" t="s">
        <v>488</v>
      </c>
      <c r="O112" s="1"/>
      <c r="P112" s="1"/>
      <c r="Q112" s="1"/>
      <c r="R112" s="1"/>
      <c r="S112" s="1"/>
      <c r="T112" s="1"/>
      <c r="U112" s="1"/>
    </row>
    <row r="113" spans="1:26" ht="21" customHeight="1" x14ac:dyDescent="0.3">
      <c r="A113" s="1"/>
      <c r="B113" s="47" t="s">
        <v>540</v>
      </c>
      <c r="C113" s="15">
        <v>-800</v>
      </c>
      <c r="D113" s="48"/>
      <c r="E113" s="48">
        <f t="shared" si="12"/>
        <v>0</v>
      </c>
      <c r="F113" s="48">
        <v>0</v>
      </c>
      <c r="G113" s="48">
        <v>0</v>
      </c>
      <c r="H113" s="49">
        <f>SUM('kladdddd phös'!$D113:$G113)</f>
        <v>0</v>
      </c>
      <c r="I113" s="238">
        <v>0</v>
      </c>
      <c r="J113" s="242">
        <v>0</v>
      </c>
      <c r="K113" s="242">
        <v>0</v>
      </c>
      <c r="L113" s="50">
        <v>0</v>
      </c>
      <c r="M113" s="50">
        <f>SUM('kladdddd phös'!$E113:$L113)</f>
        <v>0</v>
      </c>
      <c r="N113" s="51" t="s">
        <v>490</v>
      </c>
      <c r="O113" s="1"/>
      <c r="P113" s="1"/>
      <c r="Q113" s="1"/>
      <c r="R113" s="1"/>
      <c r="S113" s="1"/>
      <c r="T113" s="1"/>
      <c r="U113" s="1"/>
    </row>
    <row r="114" spans="1:26" ht="21" customHeight="1" x14ac:dyDescent="0.3">
      <c r="A114" s="1"/>
      <c r="B114" s="245" t="s">
        <v>42</v>
      </c>
      <c r="C114" s="246">
        <f>SUM(C111:C113)</f>
        <v>-1600</v>
      </c>
      <c r="D114" s="246">
        <f>SUM('kladdddd phös'!$D$5:$D$6)</f>
        <v>0</v>
      </c>
      <c r="E114" s="246">
        <f>SUM('kladdddd phös'!$E$5:$E$6)</f>
        <v>0</v>
      </c>
      <c r="F114" s="246">
        <f>SUM('kladdddd phös'!$F$5:$F$6)</f>
        <v>0</v>
      </c>
      <c r="G114" s="246">
        <f>SUM('kladdddd phös'!$G$5:$G$6)</f>
        <v>0</v>
      </c>
      <c r="H114" s="246">
        <f>SUM('kladdddd phös'!$H$5:$H$6)</f>
        <v>0</v>
      </c>
      <c r="I114" s="246">
        <f>SUBTOTAL(109,'kladdddd phös'!$I$5:$I$6)</f>
        <v>0</v>
      </c>
      <c r="J114" s="246">
        <f>SUBTOTAL(109,'kladdddd phös'!$J$5:$J$6)</f>
        <v>0</v>
      </c>
      <c r="K114" s="246">
        <f>SUBTOTAL(109,'kladdddd phös'!$K$5:$K$6)</f>
        <v>0</v>
      </c>
      <c r="L114" s="246">
        <f>SUBTOTAL(109,'kladdddd phös'!$L$5:$L$6)</f>
        <v>0</v>
      </c>
      <c r="M114" s="246">
        <f>(M111+M112)</f>
        <v>0</v>
      </c>
      <c r="N114" s="247"/>
      <c r="O114" s="1"/>
      <c r="P114" s="1"/>
      <c r="Q114" s="1"/>
      <c r="R114" s="1"/>
      <c r="S114" s="1"/>
      <c r="T114" s="1"/>
      <c r="U114" s="1"/>
    </row>
    <row r="115" spans="1:26" ht="21" customHeight="1" x14ac:dyDescent="0.3">
      <c r="A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6" ht="21" customHeight="1" x14ac:dyDescent="0.3">
      <c r="A116" s="1"/>
      <c r="B116" s="37" t="s">
        <v>541</v>
      </c>
      <c r="C116" s="38"/>
      <c r="D116" s="39"/>
      <c r="E116" s="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6" ht="21" customHeight="1" x14ac:dyDescent="0.3">
      <c r="A117" s="1"/>
      <c r="B117" s="237"/>
      <c r="C117" s="41" t="s">
        <v>32</v>
      </c>
      <c r="D117" s="42" t="s">
        <v>33</v>
      </c>
      <c r="E117" s="42" t="s">
        <v>34</v>
      </c>
      <c r="F117" s="43" t="s">
        <v>35</v>
      </c>
      <c r="G117" s="43" t="s">
        <v>36</v>
      </c>
      <c r="H117" s="43" t="s">
        <v>37</v>
      </c>
      <c r="I117" s="44" t="s">
        <v>446</v>
      </c>
      <c r="J117" s="44" t="s">
        <v>447</v>
      </c>
      <c r="K117" s="44" t="s">
        <v>448</v>
      </c>
      <c r="L117" s="44" t="s">
        <v>449</v>
      </c>
      <c r="M117" s="44" t="s">
        <v>445</v>
      </c>
      <c r="N117" s="45" t="s">
        <v>39</v>
      </c>
      <c r="O117" s="1"/>
      <c r="P117" s="1"/>
      <c r="Q117" s="1"/>
      <c r="R117" s="1"/>
      <c r="S117" s="1"/>
      <c r="T117" s="1"/>
      <c r="U117" s="1"/>
    </row>
    <row r="118" spans="1:26" ht="21" customHeight="1" x14ac:dyDescent="0.3">
      <c r="A118" s="1"/>
      <c r="B118" s="47" t="s">
        <v>542</v>
      </c>
      <c r="C118" s="15">
        <v>-2745</v>
      </c>
      <c r="D118" s="48"/>
      <c r="E118" s="48">
        <f t="shared" ref="E118:E120" si="13">0</f>
        <v>0</v>
      </c>
      <c r="F118" s="48">
        <v>0</v>
      </c>
      <c r="G118" s="48">
        <v>0</v>
      </c>
      <c r="H118" s="49">
        <f>SUM('kladdddd phös'!$D118:$G118)</f>
        <v>0</v>
      </c>
      <c r="I118" s="238">
        <v>0</v>
      </c>
      <c r="J118" s="242">
        <v>0</v>
      </c>
      <c r="K118" s="242">
        <v>0</v>
      </c>
      <c r="L118" s="50">
        <v>0</v>
      </c>
      <c r="M118" s="50">
        <f>SUM('kladdddd phös'!$E118:$L118)</f>
        <v>0</v>
      </c>
      <c r="N118" s="51" t="s">
        <v>486</v>
      </c>
      <c r="O118" s="1"/>
      <c r="P118" s="1"/>
      <c r="Q118" s="1"/>
      <c r="R118" s="1"/>
      <c r="S118" s="1"/>
      <c r="T118" s="1"/>
      <c r="U118" s="1"/>
    </row>
    <row r="119" spans="1:26" ht="21" customHeight="1" x14ac:dyDescent="0.3">
      <c r="A119" s="1"/>
      <c r="B119" s="89" t="s">
        <v>543</v>
      </c>
      <c r="C119" s="21">
        <v>-1300</v>
      </c>
      <c r="D119" s="53"/>
      <c r="E119" s="53">
        <f t="shared" si="13"/>
        <v>0</v>
      </c>
      <c r="F119" s="53">
        <v>0</v>
      </c>
      <c r="G119" s="53">
        <v>0</v>
      </c>
      <c r="H119" s="90">
        <f>SUM('kladdddd phös'!$D119:$G119)</f>
        <v>0</v>
      </c>
      <c r="I119" s="240">
        <v>0</v>
      </c>
      <c r="J119" s="243">
        <v>0</v>
      </c>
      <c r="K119" s="243">
        <v>0</v>
      </c>
      <c r="L119" s="91">
        <v>0</v>
      </c>
      <c r="M119" s="91">
        <f>SUM('kladdddd phös'!$E119:$L119)</f>
        <v>0</v>
      </c>
      <c r="N119" s="63" t="s">
        <v>488</v>
      </c>
      <c r="O119" s="1"/>
      <c r="P119" s="1"/>
      <c r="Q119" s="1"/>
      <c r="R119" s="1"/>
      <c r="S119" s="1"/>
      <c r="T119" s="1"/>
      <c r="U119" s="1"/>
    </row>
    <row r="120" spans="1:26" ht="21" customHeight="1" x14ac:dyDescent="0.3">
      <c r="A120" s="1"/>
      <c r="B120" s="47" t="s">
        <v>544</v>
      </c>
      <c r="C120" s="15">
        <v>-570</v>
      </c>
      <c r="D120" s="48"/>
      <c r="E120" s="48">
        <f t="shared" si="13"/>
        <v>0</v>
      </c>
      <c r="F120" s="48">
        <v>0</v>
      </c>
      <c r="G120" s="48">
        <v>0</v>
      </c>
      <c r="H120" s="49">
        <f>SUM('kladdddd phös'!$D120:$G120)</f>
        <v>0</v>
      </c>
      <c r="I120" s="238">
        <v>0</v>
      </c>
      <c r="J120" s="242">
        <v>0</v>
      </c>
      <c r="K120" s="242">
        <v>0</v>
      </c>
      <c r="L120" s="50">
        <v>0</v>
      </c>
      <c r="M120" s="50">
        <f>SUM('kladdddd phös'!$E120:$L120)</f>
        <v>0</v>
      </c>
      <c r="N120" s="51" t="s">
        <v>490</v>
      </c>
      <c r="O120" s="1"/>
      <c r="P120" s="1"/>
      <c r="Q120" s="1"/>
      <c r="R120" s="1"/>
      <c r="S120" s="1"/>
      <c r="T120" s="1"/>
      <c r="U120" s="1"/>
    </row>
    <row r="121" spans="1:26" ht="21" customHeight="1" x14ac:dyDescent="0.3">
      <c r="A121" s="1"/>
      <c r="B121" s="47" t="s">
        <v>545</v>
      </c>
      <c r="C121" s="48">
        <v>-800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51"/>
      <c r="O121" s="1"/>
      <c r="P121" s="1"/>
      <c r="Q121" s="1"/>
      <c r="R121" s="1"/>
      <c r="S121" s="1"/>
      <c r="T121" s="1"/>
      <c r="U121" s="1"/>
    </row>
    <row r="122" spans="1:26" ht="21" customHeight="1" x14ac:dyDescent="0.3">
      <c r="A122" s="1"/>
      <c r="B122" s="47" t="s">
        <v>546</v>
      </c>
      <c r="C122" s="48">
        <v>-100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51"/>
      <c r="O122" s="1"/>
      <c r="P122" s="1"/>
      <c r="Q122" s="1"/>
      <c r="R122" s="1"/>
      <c r="S122" s="1"/>
      <c r="T122" s="1"/>
      <c r="U122" s="1"/>
    </row>
    <row r="123" spans="1:26" ht="21" customHeight="1" x14ac:dyDescent="0.3">
      <c r="A123" s="1"/>
      <c r="B123" s="245" t="s">
        <v>42</v>
      </c>
      <c r="C123" s="246">
        <f>SUM(C118:C120)</f>
        <v>-4615</v>
      </c>
      <c r="D123" s="246">
        <f>SUM('kladdddd phös'!$D$5:$D$6)</f>
        <v>0</v>
      </c>
      <c r="E123" s="246">
        <f>SUM('kladdddd phös'!$E$5:$E$6)</f>
        <v>0</v>
      </c>
      <c r="F123" s="246">
        <f>SUM('kladdddd phös'!$F$5:$F$6)</f>
        <v>0</v>
      </c>
      <c r="G123" s="246">
        <f>SUM('kladdddd phös'!$G$5:$G$6)</f>
        <v>0</v>
      </c>
      <c r="H123" s="246">
        <f>SUM('kladdddd phös'!$H$5:$H$6)</f>
        <v>0</v>
      </c>
      <c r="I123" s="246">
        <f>SUBTOTAL(109,'kladdddd phös'!$I$5:$I$6)</f>
        <v>0</v>
      </c>
      <c r="J123" s="246">
        <f>SUBTOTAL(109,'kladdddd phös'!$J$5:$J$6)</f>
        <v>0</v>
      </c>
      <c r="K123" s="246">
        <f>SUBTOTAL(109,'kladdddd phös'!$K$5:$K$6)</f>
        <v>0</v>
      </c>
      <c r="L123" s="246">
        <f>SUBTOTAL(109,'kladdddd phös'!$L$5:$L$6)</f>
        <v>0</v>
      </c>
      <c r="M123" s="246">
        <f>(M118+M119)</f>
        <v>0</v>
      </c>
      <c r="N123" s="24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37" t="s">
        <v>547</v>
      </c>
      <c r="C125" s="38"/>
      <c r="D125" s="39"/>
      <c r="E125" s="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237"/>
      <c r="C126" s="41" t="s">
        <v>32</v>
      </c>
      <c r="D126" s="42" t="s">
        <v>33</v>
      </c>
      <c r="E126" s="42" t="s">
        <v>34</v>
      </c>
      <c r="F126" s="43" t="s">
        <v>35</v>
      </c>
      <c r="G126" s="43" t="s">
        <v>36</v>
      </c>
      <c r="H126" s="43" t="s">
        <v>37</v>
      </c>
      <c r="I126" s="44" t="s">
        <v>446</v>
      </c>
      <c r="J126" s="44" t="s">
        <v>447</v>
      </c>
      <c r="K126" s="44" t="s">
        <v>448</v>
      </c>
      <c r="L126" s="44" t="s">
        <v>449</v>
      </c>
      <c r="M126" s="44" t="s">
        <v>445</v>
      </c>
      <c r="N126" s="45" t="s">
        <v>39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47" t="s">
        <v>548</v>
      </c>
      <c r="C127" s="15">
        <v>0</v>
      </c>
      <c r="D127" s="48"/>
      <c r="E127" s="48">
        <f t="shared" ref="E127:E129" si="14">0</f>
        <v>0</v>
      </c>
      <c r="F127" s="48">
        <v>0</v>
      </c>
      <c r="G127" s="48">
        <v>0</v>
      </c>
      <c r="H127" s="49">
        <f>SUM('kladdddd phös'!$D127:$G127)</f>
        <v>0</v>
      </c>
      <c r="I127" s="238">
        <v>0</v>
      </c>
      <c r="J127" s="242">
        <v>0</v>
      </c>
      <c r="K127" s="242">
        <v>0</v>
      </c>
      <c r="L127" s="50">
        <v>0</v>
      </c>
      <c r="M127" s="50">
        <f>SUM('kladdddd phös'!$E127:$L127)</f>
        <v>0</v>
      </c>
      <c r="N127" s="51" t="s">
        <v>486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89" t="s">
        <v>549</v>
      </c>
      <c r="C128" s="21">
        <v>-2800</v>
      </c>
      <c r="D128" s="53"/>
      <c r="E128" s="53">
        <f t="shared" si="14"/>
        <v>0</v>
      </c>
      <c r="F128" s="53">
        <v>0</v>
      </c>
      <c r="G128" s="53">
        <v>0</v>
      </c>
      <c r="H128" s="90">
        <f>SUM('kladdddd phös'!$D128:$G128)</f>
        <v>0</v>
      </c>
      <c r="I128" s="240">
        <v>0</v>
      </c>
      <c r="J128" s="243">
        <v>0</v>
      </c>
      <c r="K128" s="243">
        <v>0</v>
      </c>
      <c r="L128" s="91">
        <v>0</v>
      </c>
      <c r="M128" s="91">
        <f>SUM('kladdddd phös'!$E128:$L128)</f>
        <v>0</v>
      </c>
      <c r="N128" s="63" t="s">
        <v>488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47" t="s">
        <v>550</v>
      </c>
      <c r="C129" s="15">
        <v>-22770</v>
      </c>
      <c r="D129" s="48"/>
      <c r="E129" s="48">
        <f t="shared" si="14"/>
        <v>0</v>
      </c>
      <c r="F129" s="48">
        <v>0</v>
      </c>
      <c r="G129" s="48">
        <v>0</v>
      </c>
      <c r="H129" s="49">
        <f>SUM('kladdddd phös'!$D129:$G129)</f>
        <v>0</v>
      </c>
      <c r="I129" s="238">
        <v>0</v>
      </c>
      <c r="J129" s="242">
        <v>0</v>
      </c>
      <c r="K129" s="242">
        <v>0</v>
      </c>
      <c r="L129" s="50">
        <v>0</v>
      </c>
      <c r="M129" s="50">
        <f>SUM('kladdddd phös'!$E129:$L129)</f>
        <v>0</v>
      </c>
      <c r="N129" s="51" t="s">
        <v>490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47" t="s">
        <v>551</v>
      </c>
      <c r="C130" s="48">
        <v>-1500</v>
      </c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5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47" t="s">
        <v>552</v>
      </c>
      <c r="C131" s="48">
        <v>-6031.61</v>
      </c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5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47" t="s">
        <v>553</v>
      </c>
      <c r="C132" s="48">
        <v>7235</v>
      </c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5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47" t="s">
        <v>554</v>
      </c>
      <c r="C133" s="48">
        <v>-2800</v>
      </c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5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47" t="s">
        <v>555</v>
      </c>
      <c r="C134" s="48">
        <v>-6330</v>
      </c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47" t="s">
        <v>556</v>
      </c>
      <c r="C135" s="48">
        <v>0</v>
      </c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5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47" t="s">
        <v>557</v>
      </c>
      <c r="C136" s="48">
        <v>-9450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5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47" t="s">
        <v>558</v>
      </c>
      <c r="C137" s="48">
        <v>-9450</v>
      </c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5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47" t="s">
        <v>559</v>
      </c>
      <c r="C138" s="48">
        <v>-4320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5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47" t="s">
        <v>560</v>
      </c>
      <c r="C139" s="48">
        <v>-4320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5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47" t="s">
        <v>561</v>
      </c>
      <c r="C140" s="48">
        <v>-4320</v>
      </c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5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47" t="s">
        <v>562</v>
      </c>
      <c r="C141" s="48">
        <v>0</v>
      </c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5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47" t="s">
        <v>563</v>
      </c>
      <c r="C142" s="48">
        <v>-825</v>
      </c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5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245" t="s">
        <v>42</v>
      </c>
      <c r="C143" s="246">
        <f>SUM(C127:C142)</f>
        <v>-67681.61</v>
      </c>
      <c r="D143" s="246">
        <f>SUM('kladdddd phös'!$D$5:$D$6)</f>
        <v>0</v>
      </c>
      <c r="E143" s="246">
        <f>SUM('kladdddd phös'!$E$5:$E$6)</f>
        <v>0</v>
      </c>
      <c r="F143" s="246">
        <f>SUM('kladdddd phös'!$F$5:$F$6)</f>
        <v>0</v>
      </c>
      <c r="G143" s="246">
        <f>SUM('kladdddd phös'!$G$5:$G$6)</f>
        <v>0</v>
      </c>
      <c r="H143" s="246">
        <f>SUM('kladdddd phös'!$H$5:$H$6)</f>
        <v>0</v>
      </c>
      <c r="I143" s="246">
        <f>SUBTOTAL(109,'kladdddd phös'!$I$5:$I$6)</f>
        <v>0</v>
      </c>
      <c r="J143" s="246">
        <f>SUBTOTAL(109,'kladdddd phös'!$J$5:$J$6)</f>
        <v>0</v>
      </c>
      <c r="K143" s="246">
        <f>SUBTOTAL(109,'kladdddd phös'!$K$5:$K$6)</f>
        <v>0</v>
      </c>
      <c r="L143" s="246">
        <f>SUBTOTAL(109,'kladdddd phös'!$L$5:$L$6)</f>
        <v>0</v>
      </c>
      <c r="M143" s="246">
        <f>(M127+M128)</f>
        <v>0</v>
      </c>
      <c r="N143" s="24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37"/>
      <c r="C157" s="38"/>
      <c r="D157" s="39"/>
      <c r="E157" s="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237"/>
      <c r="C158" s="41" t="s">
        <v>564</v>
      </c>
      <c r="D158" s="42" t="s">
        <v>33</v>
      </c>
      <c r="E158" s="42" t="s">
        <v>34</v>
      </c>
      <c r="F158" s="43" t="s">
        <v>35</v>
      </c>
      <c r="G158" s="43" t="s">
        <v>36</v>
      </c>
      <c r="H158" s="43" t="s">
        <v>37</v>
      </c>
      <c r="I158" s="45" t="s">
        <v>39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47" t="s">
        <v>565</v>
      </c>
      <c r="C159" s="15">
        <v>-600</v>
      </c>
      <c r="D159" s="48"/>
      <c r="E159" s="48">
        <f t="shared" ref="E159:E161" si="15">0</f>
        <v>0</v>
      </c>
      <c r="F159" s="48">
        <v>0</v>
      </c>
      <c r="G159" s="48">
        <v>0</v>
      </c>
      <c r="H159" s="49">
        <f>SUM('kladdddd phös'!$D159:$G159)</f>
        <v>0</v>
      </c>
      <c r="I159" s="51" t="s">
        <v>566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89" t="s">
        <v>567</v>
      </c>
      <c r="C160" s="21">
        <v>-3128</v>
      </c>
      <c r="D160" s="53"/>
      <c r="E160" s="53">
        <f t="shared" si="15"/>
        <v>0</v>
      </c>
      <c r="F160" s="53">
        <v>0</v>
      </c>
      <c r="G160" s="53">
        <v>0</v>
      </c>
      <c r="H160" s="90">
        <f>SUM('kladdddd phös'!$D160:$G160)</f>
        <v>0</v>
      </c>
      <c r="I160" s="63" t="s">
        <v>568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47" t="s">
        <v>569</v>
      </c>
      <c r="C161" s="15">
        <v>-114</v>
      </c>
      <c r="D161" s="48"/>
      <c r="E161" s="48">
        <f t="shared" si="15"/>
        <v>0</v>
      </c>
      <c r="F161" s="48">
        <v>0</v>
      </c>
      <c r="G161" s="48">
        <v>0</v>
      </c>
      <c r="H161" s="49">
        <f>SUM('kladdddd phös'!$D161:$G161)</f>
        <v>0</v>
      </c>
      <c r="I161" s="5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47" t="s">
        <v>570</v>
      </c>
      <c r="C162" s="48">
        <v>-776.85</v>
      </c>
      <c r="D162" s="48"/>
      <c r="E162" s="48"/>
      <c r="F162" s="48"/>
      <c r="G162" s="48"/>
      <c r="H162" s="48"/>
      <c r="I162" s="5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47" t="s">
        <v>571</v>
      </c>
      <c r="C163" s="48">
        <v>-159.6</v>
      </c>
      <c r="D163" s="48"/>
      <c r="E163" s="48"/>
      <c r="F163" s="48"/>
      <c r="G163" s="48"/>
      <c r="H163" s="48"/>
      <c r="I163" s="5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47" t="s">
        <v>572</v>
      </c>
      <c r="C164" s="48">
        <v>-178</v>
      </c>
      <c r="D164" s="48"/>
      <c r="E164" s="48"/>
      <c r="F164" s="48"/>
      <c r="G164" s="48"/>
      <c r="H164" s="48"/>
      <c r="I164" s="5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47"/>
      <c r="C165" s="48"/>
      <c r="D165" s="48"/>
      <c r="E165" s="48"/>
      <c r="F165" s="48"/>
      <c r="G165" s="48"/>
      <c r="H165" s="48"/>
      <c r="I165" s="5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245" t="s">
        <v>42</v>
      </c>
      <c r="C166" s="246">
        <f>SUM(C159:C163)</f>
        <v>-4778.4500000000007</v>
      </c>
      <c r="D166" s="246">
        <f>SUM('kladdddd phös'!$D$5:$D$6)</f>
        <v>0</v>
      </c>
      <c r="E166" s="246">
        <f>SUM('kladdddd phös'!$E$5:$E$6)</f>
        <v>0</v>
      </c>
      <c r="F166" s="246">
        <f>SUM('kladdddd phös'!$F$5:$F$6)</f>
        <v>0</v>
      </c>
      <c r="G166" s="246">
        <f>SUM('kladdddd phös'!$G$5:$G$6)</f>
        <v>0</v>
      </c>
      <c r="H166" s="246">
        <f>SUM('kladdddd phös'!$H$5:$H$6)</f>
        <v>0</v>
      </c>
      <c r="I166" s="247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79" t="s">
        <v>573</v>
      </c>
      <c r="C170" s="28" t="s">
        <v>574</v>
      </c>
      <c r="D170" s="1"/>
      <c r="E170" s="1"/>
      <c r="F170" s="1"/>
      <c r="G170" s="1"/>
      <c r="H170" s="1"/>
      <c r="I170" s="1"/>
      <c r="J170" s="28" t="s">
        <v>575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 t="s">
        <v>480</v>
      </c>
      <c r="C171" s="1" t="s">
        <v>576</v>
      </c>
      <c r="D171" s="1"/>
      <c r="E171" s="1"/>
      <c r="F171" s="1"/>
      <c r="G171" s="1"/>
      <c r="H171" s="1"/>
      <c r="I171" s="1"/>
      <c r="J171" s="1" t="s">
        <v>577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16" t="s">
        <v>479</v>
      </c>
      <c r="C172" s="1" t="s">
        <v>468</v>
      </c>
      <c r="D172" s="1"/>
      <c r="E172" s="1"/>
      <c r="F172" s="1"/>
      <c r="G172" s="1"/>
      <c r="H172" s="1"/>
      <c r="I172" s="1"/>
      <c r="J172" s="1" t="s">
        <v>578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16" t="s">
        <v>579</v>
      </c>
      <c r="C173" s="1" t="s">
        <v>469</v>
      </c>
      <c r="D173" s="1"/>
      <c r="E173" s="1"/>
      <c r="F173" s="1"/>
      <c r="G173" s="1"/>
      <c r="H173" s="1"/>
      <c r="I173" s="1"/>
      <c r="J173" s="1" t="s">
        <v>451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16" t="s">
        <v>580</v>
      </c>
      <c r="C174" s="1" t="s">
        <v>581</v>
      </c>
      <c r="D174" s="1"/>
      <c r="E174" s="1"/>
      <c r="F174" s="1"/>
      <c r="G174" s="1"/>
      <c r="H174" s="1"/>
      <c r="I174" s="1"/>
      <c r="J174" s="1" t="s">
        <v>582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16" t="s">
        <v>583</v>
      </c>
      <c r="C175" s="1" t="s">
        <v>470</v>
      </c>
      <c r="D175" s="1"/>
      <c r="E175" s="1"/>
      <c r="F175" s="1"/>
      <c r="G175" s="1"/>
      <c r="H175" s="1"/>
      <c r="I175" s="1"/>
      <c r="J175" s="1" t="s">
        <v>584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16" t="s">
        <v>585</v>
      </c>
      <c r="C176" s="1" t="s">
        <v>586</v>
      </c>
      <c r="D176" s="1"/>
      <c r="E176" s="1"/>
      <c r="F176" s="1"/>
      <c r="G176" s="1"/>
      <c r="H176" s="1"/>
      <c r="I176" s="1"/>
      <c r="J176" s="1" t="s">
        <v>587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16" t="s">
        <v>481</v>
      </c>
      <c r="C177" s="1" t="s">
        <v>471</v>
      </c>
      <c r="D177" s="1"/>
      <c r="E177" s="1"/>
      <c r="F177" s="1"/>
      <c r="G177" s="1"/>
      <c r="H177" s="1"/>
      <c r="I177" s="1"/>
      <c r="J177" s="1" t="s">
        <v>588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 t="s">
        <v>482</v>
      </c>
      <c r="C178" s="1" t="s">
        <v>589</v>
      </c>
      <c r="D178" s="1"/>
      <c r="E178" s="1"/>
      <c r="F178" s="1"/>
      <c r="G178" s="1"/>
      <c r="H178" s="1"/>
      <c r="I178" s="1"/>
      <c r="J178" s="1" t="s">
        <v>590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 t="s">
        <v>591</v>
      </c>
      <c r="C179" s="116" t="s">
        <v>549</v>
      </c>
      <c r="D179" s="1"/>
      <c r="E179" s="1"/>
      <c r="F179" s="1"/>
      <c r="G179" s="1"/>
      <c r="H179" s="1"/>
      <c r="I179" s="1"/>
      <c r="J179" s="1" t="s">
        <v>592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 t="s">
        <v>483</v>
      </c>
      <c r="C180" s="1" t="s">
        <v>472</v>
      </c>
      <c r="D180" s="1"/>
      <c r="E180" s="1"/>
      <c r="F180" s="1"/>
      <c r="G180" s="1"/>
      <c r="H180" s="1"/>
      <c r="I180" s="1"/>
      <c r="J180" s="1" t="s">
        <v>593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 t="s">
        <v>594</v>
      </c>
      <c r="C181" s="1" t="s">
        <v>473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C182" s="1" t="s">
        <v>595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C183" s="1" t="s">
        <v>474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C184" s="1" t="s">
        <v>596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C185" s="261" t="s">
        <v>597</v>
      </c>
      <c r="D185" s="1"/>
      <c r="E185" s="1"/>
      <c r="F185" s="1"/>
      <c r="G185" s="1"/>
      <c r="H185" s="1"/>
      <c r="I185" s="1" t="s">
        <v>598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C186" s="261" t="s">
        <v>597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C187" s="261" t="s">
        <v>599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C188" s="261" t="s">
        <v>477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261" t="s">
        <v>600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262" t="s">
        <v>478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 t="s">
        <v>475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 t="s">
        <v>476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/>
    <row r="394" spans="1:26" ht="15.75" customHeight="1" x14ac:dyDescent="0.3"/>
    <row r="395" spans="1:26" ht="15.75" customHeight="1" x14ac:dyDescent="0.3"/>
    <row r="396" spans="1:26" ht="15.75" customHeight="1" x14ac:dyDescent="0.3"/>
    <row r="397" spans="1:26" ht="15.75" customHeight="1" x14ac:dyDescent="0.3"/>
    <row r="398" spans="1:26" ht="15.75" customHeight="1" x14ac:dyDescent="0.3"/>
    <row r="399" spans="1:26" ht="15.75" customHeight="1" x14ac:dyDescent="0.3"/>
    <row r="400" spans="1:26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O1"/>
    <mergeCell ref="B12:C12"/>
  </mergeCells>
  <printOptions horizontalCentered="1"/>
  <pageMargins left="0.7" right="0.7" top="0.75" bottom="0.75" header="0" footer="0"/>
  <pageSetup fitToHeight="0" orientation="landscape"/>
  <tableParts count="1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60F1D"/>
    <pageSetUpPr fitToPage="1"/>
  </sheetPr>
  <dimension ref="A1:Z1001"/>
  <sheetViews>
    <sheetView showGridLines="0" workbookViewId="0">
      <selection activeCell="B26" sqref="B26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38.570312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1" t="s">
        <v>77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B2" s="81" t="s">
        <v>78</v>
      </c>
      <c r="C2" s="82" t="s">
        <v>79</v>
      </c>
      <c r="D2" s="1"/>
      <c r="E2" s="33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32"/>
      <c r="B3" s="34" t="s">
        <v>80</v>
      </c>
      <c r="C3" s="35">
        <v>9</v>
      </c>
      <c r="D3" s="1"/>
      <c r="E3" s="33"/>
      <c r="F3" s="1"/>
      <c r="G3" s="1"/>
      <c r="H3" s="1"/>
      <c r="I3" s="34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"/>
      <c r="D4" s="1"/>
      <c r="E4" s="1"/>
      <c r="F4" s="1"/>
      <c r="G4" s="1"/>
      <c r="H4" s="1"/>
      <c r="I4" s="34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1"/>
      <c r="B5" s="37" t="s">
        <v>30</v>
      </c>
      <c r="C5" s="38"/>
      <c r="D5" s="39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">
      <c r="A6" s="13"/>
      <c r="B6" s="40" t="s">
        <v>81</v>
      </c>
      <c r="C6" s="41" t="s">
        <v>32</v>
      </c>
      <c r="D6" s="42" t="s">
        <v>33</v>
      </c>
      <c r="E6" s="42" t="s">
        <v>34</v>
      </c>
      <c r="F6" s="43" t="s">
        <v>35</v>
      </c>
      <c r="G6" s="43" t="s">
        <v>36</v>
      </c>
      <c r="H6" s="43" t="s">
        <v>37</v>
      </c>
      <c r="I6" s="44" t="s">
        <v>38</v>
      </c>
      <c r="J6" s="45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 x14ac:dyDescent="0.3">
      <c r="A7" s="46"/>
      <c r="B7" s="249" t="s">
        <v>82</v>
      </c>
      <c r="C7" s="108">
        <v>15000</v>
      </c>
      <c r="D7" s="69"/>
      <c r="E7" s="69">
        <f>0</f>
        <v>0</v>
      </c>
      <c r="F7" s="69">
        <v>0</v>
      </c>
      <c r="G7" s="69">
        <v>0</v>
      </c>
      <c r="H7" s="69">
        <f>SUM(Bussnämnden!$D7:$G7)</f>
        <v>0</v>
      </c>
      <c r="I7" s="250">
        <f>SUM(Bussnämnden!$E7:$H7)</f>
        <v>0</v>
      </c>
      <c r="J7" s="5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 x14ac:dyDescent="0.3">
      <c r="A8" s="13"/>
      <c r="B8" s="55" t="s">
        <v>42</v>
      </c>
      <c r="C8" s="56">
        <f>SUM(Bussnämnden!$C$7)</f>
        <v>15000</v>
      </c>
      <c r="D8" s="56">
        <f>SUM(Bussnämnden!$D$7)</f>
        <v>0</v>
      </c>
      <c r="E8" s="56">
        <f>SUM(Bussnämnden!$E$7)</f>
        <v>0</v>
      </c>
      <c r="F8" s="56">
        <f>SUM(Bussnämnden!$F$7)</f>
        <v>0</v>
      </c>
      <c r="G8" s="56">
        <f>SUM(Bussnämnden!$G$7)</f>
        <v>0</v>
      </c>
      <c r="H8" s="56">
        <f>SUM(Bussnämnden!$H$7)</f>
        <v>0</v>
      </c>
      <c r="I8" s="56">
        <f>(I7)</f>
        <v>0</v>
      </c>
      <c r="J8" s="57"/>
      <c r="K8" s="1"/>
      <c r="L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13"/>
      <c r="B9" s="373"/>
      <c r="C9" s="372"/>
      <c r="D9" s="83"/>
      <c r="E9" s="83"/>
      <c r="F9" s="1"/>
      <c r="G9" s="1"/>
      <c r="H9" s="1"/>
      <c r="I9" s="1"/>
      <c r="J9" s="1"/>
      <c r="K9" s="1"/>
      <c r="L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58"/>
      <c r="B10" s="37" t="s">
        <v>43</v>
      </c>
      <c r="C10" s="38"/>
      <c r="D10" s="59"/>
      <c r="E10" s="59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58"/>
      <c r="B11" s="9" t="s">
        <v>44</v>
      </c>
      <c r="C11" s="41" t="s">
        <v>32</v>
      </c>
      <c r="D11" s="42" t="s">
        <v>33</v>
      </c>
      <c r="E11" s="42" t="s">
        <v>34</v>
      </c>
      <c r="F11" s="43" t="s">
        <v>35</v>
      </c>
      <c r="G11" s="43" t="s">
        <v>36</v>
      </c>
      <c r="H11" s="43" t="s">
        <v>37</v>
      </c>
      <c r="I11" s="44" t="s">
        <v>38</v>
      </c>
      <c r="J11" s="45" t="s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58"/>
      <c r="B12" s="16" t="s">
        <v>83</v>
      </c>
      <c r="C12" s="61">
        <f>-100*C3</f>
        <v>-900</v>
      </c>
      <c r="D12" s="48"/>
      <c r="E12" s="48"/>
      <c r="F12" s="48"/>
      <c r="G12" s="48"/>
      <c r="H12" s="48">
        <f>SUM(Bussnämnden!$D12:$G12)</f>
        <v>0</v>
      </c>
      <c r="I12" s="15">
        <f>SUM(Bussnämnden!$H12)</f>
        <v>0</v>
      </c>
      <c r="J12" s="5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58"/>
      <c r="B13" s="84" t="s">
        <v>84</v>
      </c>
      <c r="C13" s="85">
        <v>0</v>
      </c>
      <c r="D13" s="86"/>
      <c r="E13" s="86"/>
      <c r="F13" s="86"/>
      <c r="G13" s="86"/>
      <c r="H13" s="86">
        <f>SUM(Bussnämnden!$D13:$G13)</f>
        <v>0</v>
      </c>
      <c r="I13" s="87">
        <f>SUM(Bussnämnden!$H13)</f>
        <v>0</v>
      </c>
      <c r="J13" s="6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58"/>
      <c r="B14" s="16" t="s">
        <v>85</v>
      </c>
      <c r="C14" s="61">
        <f>-300*C3</f>
        <v>-2700</v>
      </c>
      <c r="D14" s="48"/>
      <c r="E14" s="48"/>
      <c r="F14" s="48"/>
      <c r="G14" s="48"/>
      <c r="H14" s="48">
        <f>SUM(Bussnämnden!$D14:$G14)</f>
        <v>0</v>
      </c>
      <c r="I14" s="15">
        <f>SUM(Bussnämnden!$H14)</f>
        <v>0</v>
      </c>
      <c r="J14" s="6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58"/>
      <c r="B15" s="18" t="s">
        <v>86</v>
      </c>
      <c r="C15" s="52">
        <v>-300</v>
      </c>
      <c r="D15" s="53"/>
      <c r="E15" s="53"/>
      <c r="F15" s="53"/>
      <c r="G15" s="53"/>
      <c r="H15" s="53">
        <f>SUM(Bussnämnden!$D15:$G15)</f>
        <v>0</v>
      </c>
      <c r="I15" s="21">
        <f>SUM(Bussnämnden!$H15)</f>
        <v>0</v>
      </c>
      <c r="J15" s="6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58"/>
      <c r="B16" s="16" t="s">
        <v>87</v>
      </c>
      <c r="C16" s="66">
        <v>-10000</v>
      </c>
      <c r="D16" s="48"/>
      <c r="E16" s="48"/>
      <c r="F16" s="48"/>
      <c r="G16" s="48"/>
      <c r="H16" s="48">
        <f>SUM(Bussnämnden!$D16:$G16)</f>
        <v>0</v>
      </c>
      <c r="I16" s="15">
        <f>SUM(Bussnämnden!$H16)</f>
        <v>0</v>
      </c>
      <c r="J16" s="325" t="s">
        <v>613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 x14ac:dyDescent="0.3">
      <c r="A17" s="58"/>
      <c r="B17" s="18" t="s">
        <v>88</v>
      </c>
      <c r="C17" s="52">
        <v>-6000</v>
      </c>
      <c r="D17" s="53"/>
      <c r="E17" s="53"/>
      <c r="F17" s="53"/>
      <c r="G17" s="53"/>
      <c r="H17" s="53">
        <f>SUM(Bussnämnden!$D17:$G17)</f>
        <v>0</v>
      </c>
      <c r="I17" s="21">
        <f>SUM(Bussnämnden!$H17)</f>
        <v>0</v>
      </c>
      <c r="J17" s="63" t="s">
        <v>89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 x14ac:dyDescent="0.3">
      <c r="A18" s="58"/>
      <c r="B18" s="16" t="s">
        <v>90</v>
      </c>
      <c r="C18" s="61">
        <v>-18000</v>
      </c>
      <c r="D18" s="48"/>
      <c r="E18" s="48"/>
      <c r="F18" s="48"/>
      <c r="G18" s="48"/>
      <c r="H18" s="48">
        <f>SUM(Bussnämnden!$D18:$G18)</f>
        <v>0</v>
      </c>
      <c r="I18" s="15">
        <f>SUM(Bussnämnden!$H18)</f>
        <v>0</v>
      </c>
      <c r="J18" s="51" t="s">
        <v>91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 x14ac:dyDescent="0.3">
      <c r="A19" s="58"/>
      <c r="B19" s="18" t="s">
        <v>92</v>
      </c>
      <c r="C19" s="52">
        <v>-3000</v>
      </c>
      <c r="D19" s="53"/>
      <c r="E19" s="53"/>
      <c r="F19" s="53"/>
      <c r="G19" s="53"/>
      <c r="H19" s="53">
        <f>SUM(Bussnämnden!$D19:$G19)</f>
        <v>0</v>
      </c>
      <c r="I19" s="21">
        <f>SUM(Bussnämnden!$H19)</f>
        <v>0</v>
      </c>
      <c r="J19" s="6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 x14ac:dyDescent="0.3">
      <c r="A20" s="58"/>
      <c r="B20" s="252" t="s">
        <v>93</v>
      </c>
      <c r="C20" s="108">
        <v>-5000</v>
      </c>
      <c r="D20" s="69"/>
      <c r="E20" s="69"/>
      <c r="F20" s="69"/>
      <c r="G20" s="69"/>
      <c r="H20" s="69">
        <f>SUM(Bussnämnden!$D20:$G20)</f>
        <v>0</v>
      </c>
      <c r="I20" s="250">
        <f>SUM(Bussnämnden!$H20)</f>
        <v>0</v>
      </c>
      <c r="J20" s="322" t="s">
        <v>613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 x14ac:dyDescent="0.3">
      <c r="A21" s="58"/>
      <c r="B21" s="265" t="s">
        <v>94</v>
      </c>
      <c r="C21" s="283">
        <f>-2105*3</f>
        <v>-6315</v>
      </c>
      <c r="D21" s="269"/>
      <c r="E21" s="269"/>
      <c r="F21" s="269"/>
      <c r="G21" s="269"/>
      <c r="H21" s="269">
        <f>SUM(Bussnämnden!$D21:$G21)</f>
        <v>0</v>
      </c>
      <c r="I21" s="264">
        <f>SUM(Bussnämnden!$H21)</f>
        <v>0</v>
      </c>
      <c r="J21" s="6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 x14ac:dyDescent="0.3">
      <c r="A22" s="58"/>
      <c r="B22" s="71" t="s">
        <v>95</v>
      </c>
      <c r="C22" s="26">
        <f>SUM(Bussnämnden!$C$12:$C$21)</f>
        <v>-52215</v>
      </c>
      <c r="D22" s="56">
        <f>SUM(Bussnämnden!$D$18:$D$20)</f>
        <v>0</v>
      </c>
      <c r="E22" s="56">
        <f>SUM(Bussnämnden!$E$18:$E$20)</f>
        <v>0</v>
      </c>
      <c r="F22" s="56">
        <f>SUM(Bussnämnden!$F$18:$F$20)</f>
        <v>0</v>
      </c>
      <c r="G22" s="56">
        <f>SUM(Bussnämnden!$G$18:$G$20)</f>
        <v>0</v>
      </c>
      <c r="H22" s="56">
        <f>SUM(Bussnämnden!$H$18:$H$20)</f>
        <v>0</v>
      </c>
      <c r="I22" s="56">
        <f>SUBTOTAL(109,Bussnämnden!$I$12:$I$20)</f>
        <v>0</v>
      </c>
      <c r="J22" s="7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21" customHeight="1" x14ac:dyDescent="0.3">
      <c r="A23" s="13"/>
      <c r="B23" s="1"/>
      <c r="C23" s="73"/>
      <c r="D23" s="73"/>
      <c r="E23" s="73"/>
      <c r="F23" s="73"/>
      <c r="G23" s="73"/>
      <c r="H23" s="73"/>
      <c r="I23" s="73"/>
      <c r="J23" s="7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 ht="21" customHeight="1" x14ac:dyDescent="0.3">
      <c r="A24" s="13"/>
      <c r="B24" s="75" t="s">
        <v>96</v>
      </c>
      <c r="C24" s="76">
        <f>C22+C8</f>
        <v>-37215</v>
      </c>
      <c r="D24" s="76">
        <f t="shared" ref="D24:H24" si="0">D8+D22</f>
        <v>0</v>
      </c>
      <c r="E24" s="76">
        <f t="shared" si="0"/>
        <v>0</v>
      </c>
      <c r="F24" s="76">
        <f t="shared" si="0"/>
        <v>0</v>
      </c>
      <c r="G24" s="76">
        <f t="shared" si="0"/>
        <v>0</v>
      </c>
      <c r="H24" s="76">
        <f t="shared" si="0"/>
        <v>0</v>
      </c>
      <c r="I24" s="77">
        <f>(I22+I8)</f>
        <v>0</v>
      </c>
      <c r="J24" s="7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 ht="21" customHeight="1" x14ac:dyDescent="0.3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7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1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1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3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3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3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3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1"/>
      <c r="C44" s="1"/>
      <c r="D44" s="1"/>
      <c r="E44" s="1"/>
      <c r="F44" s="8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30"/>
      <c r="C46" s="30"/>
      <c r="D46" s="30"/>
      <c r="E46" s="3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A1:O1"/>
    <mergeCell ref="B9:C9"/>
  </mergeCells>
  <printOptions horizontalCentered="1"/>
  <pageMargins left="0.7" right="0.7" top="0.75" bottom="0.75" header="0" footer="0"/>
  <pageSetup scale="67" fitToHeight="0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60F1D"/>
    <pageSetUpPr fitToPage="1"/>
  </sheetPr>
  <dimension ref="A1:Z1001"/>
  <sheetViews>
    <sheetView showGridLines="0" topLeftCell="A10" workbookViewId="0">
      <selection activeCell="B12" sqref="B12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39.14062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4" t="s">
        <v>97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B2" s="81" t="s">
        <v>98</v>
      </c>
      <c r="C2" s="82" t="s">
        <v>99</v>
      </c>
      <c r="D2" s="1"/>
      <c r="E2" s="33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32"/>
      <c r="B3" s="34" t="s">
        <v>80</v>
      </c>
      <c r="C3" s="35">
        <v>16</v>
      </c>
      <c r="D3" s="1"/>
      <c r="E3" s="33"/>
      <c r="F3" s="1"/>
      <c r="G3" s="1"/>
      <c r="H3" s="1"/>
      <c r="I3" s="34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"/>
      <c r="D4" s="1"/>
      <c r="E4" s="1"/>
      <c r="F4" s="1"/>
      <c r="G4" s="1"/>
      <c r="H4" s="1"/>
      <c r="I4" s="34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1"/>
      <c r="B5" s="37" t="s">
        <v>30</v>
      </c>
      <c r="C5" s="38"/>
      <c r="D5" s="39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">
      <c r="A6" s="13"/>
      <c r="B6" s="40" t="s">
        <v>100</v>
      </c>
      <c r="C6" s="41" t="s">
        <v>32</v>
      </c>
      <c r="D6" s="42" t="s">
        <v>33</v>
      </c>
      <c r="E6" s="42" t="s">
        <v>34</v>
      </c>
      <c r="F6" s="43" t="s">
        <v>35</v>
      </c>
      <c r="G6" s="43" t="s">
        <v>36</v>
      </c>
      <c r="H6" s="43" t="s">
        <v>37</v>
      </c>
      <c r="I6" s="44" t="s">
        <v>38</v>
      </c>
      <c r="J6" s="45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 x14ac:dyDescent="0.3">
      <c r="A7" s="46"/>
      <c r="B7" s="47" t="s">
        <v>101</v>
      </c>
      <c r="C7" s="15">
        <v>10000</v>
      </c>
      <c r="D7" s="48"/>
      <c r="E7" s="48">
        <f t="shared" ref="E7:E9" si="0">0</f>
        <v>0</v>
      </c>
      <c r="F7" s="48">
        <v>0</v>
      </c>
      <c r="G7" s="48">
        <v>0</v>
      </c>
      <c r="H7" s="49">
        <f>SUM(Festgruppen!$D7:$G7)</f>
        <v>0</v>
      </c>
      <c r="I7" s="50">
        <v>0</v>
      </c>
      <c r="J7" s="5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 x14ac:dyDescent="0.3">
      <c r="A8" s="46"/>
      <c r="B8" s="89" t="s">
        <v>102</v>
      </c>
      <c r="C8" s="21">
        <v>20000</v>
      </c>
      <c r="D8" s="53"/>
      <c r="E8" s="53">
        <f t="shared" si="0"/>
        <v>0</v>
      </c>
      <c r="F8" s="53">
        <v>0</v>
      </c>
      <c r="G8" s="53">
        <v>0</v>
      </c>
      <c r="H8" s="90">
        <f>SUM(Festgruppen!$D8:$G8)</f>
        <v>0</v>
      </c>
      <c r="I8" s="91">
        <v>0</v>
      </c>
      <c r="J8" s="6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46"/>
      <c r="B9" s="249" t="s">
        <v>103</v>
      </c>
      <c r="C9" s="108">
        <v>20000</v>
      </c>
      <c r="D9" s="69"/>
      <c r="E9" s="69">
        <f t="shared" si="0"/>
        <v>0</v>
      </c>
      <c r="F9" s="69">
        <v>0</v>
      </c>
      <c r="G9" s="69">
        <v>0</v>
      </c>
      <c r="H9" s="69">
        <f>SUM(Festgruppen!$D9:$G9)</f>
        <v>0</v>
      </c>
      <c r="I9" s="250">
        <v>0</v>
      </c>
      <c r="J9" s="51" t="s">
        <v>104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13"/>
      <c r="B10" s="55" t="s">
        <v>42</v>
      </c>
      <c r="C10" s="56">
        <f>SUM(C7:C9)</f>
        <v>50000</v>
      </c>
      <c r="D10" s="56">
        <f>SUM(Festgruppen!$D$7)</f>
        <v>0</v>
      </c>
      <c r="E10" s="56">
        <f>SUM(Festgruppen!$E$7)</f>
        <v>0</v>
      </c>
      <c r="F10" s="56">
        <f>SUM(Festgruppen!$F$7)</f>
        <v>0</v>
      </c>
      <c r="G10" s="56">
        <f>SUM(Festgruppen!$G$7)</f>
        <v>0</v>
      </c>
      <c r="H10" s="56">
        <f>SUM(Festgruppen!$H$7)</f>
        <v>0</v>
      </c>
      <c r="I10" s="56">
        <f>SUM(I7:I9)</f>
        <v>0</v>
      </c>
      <c r="J10" s="5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13"/>
      <c r="B11" s="373"/>
      <c r="C11" s="372"/>
      <c r="D11" s="83"/>
      <c r="E11" s="8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58"/>
      <c r="B12" s="37" t="s">
        <v>43</v>
      </c>
      <c r="C12" s="38"/>
      <c r="D12" s="59"/>
      <c r="E12" s="59"/>
      <c r="F12" s="60"/>
      <c r="G12" s="60"/>
      <c r="H12" s="60"/>
      <c r="I12" s="60"/>
      <c r="J12" s="6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58"/>
      <c r="B13" s="9" t="s">
        <v>44</v>
      </c>
      <c r="C13" s="41" t="s">
        <v>32</v>
      </c>
      <c r="D13" s="42" t="s">
        <v>33</v>
      </c>
      <c r="E13" s="42" t="s">
        <v>34</v>
      </c>
      <c r="F13" s="43" t="s">
        <v>35</v>
      </c>
      <c r="G13" s="43" t="s">
        <v>36</v>
      </c>
      <c r="H13" s="43" t="s">
        <v>37</v>
      </c>
      <c r="I13" s="44" t="s">
        <v>38</v>
      </c>
      <c r="J13" s="45" t="s">
        <v>39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58"/>
      <c r="B14" s="16" t="s">
        <v>105</v>
      </c>
      <c r="C14" s="61">
        <f>-100*C3</f>
        <v>-1600</v>
      </c>
      <c r="D14" s="48"/>
      <c r="E14" s="48"/>
      <c r="F14" s="48"/>
      <c r="G14" s="48"/>
      <c r="H14" s="48">
        <f>SUM(Festgruppen!$D14:$G14)</f>
        <v>0</v>
      </c>
      <c r="I14" s="15">
        <f>SUM(Festgruppen!$H14)</f>
        <v>0</v>
      </c>
      <c r="J14" s="5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58"/>
      <c r="B15" s="84" t="s">
        <v>106</v>
      </c>
      <c r="C15" s="85">
        <v>0</v>
      </c>
      <c r="D15" s="86"/>
      <c r="E15" s="86"/>
      <c r="F15" s="86"/>
      <c r="G15" s="86"/>
      <c r="H15" s="86">
        <f>SUM(Festgruppen!$D15:$G15)</f>
        <v>0</v>
      </c>
      <c r="I15" s="87">
        <f>SUM(Festgruppen!$H15)</f>
        <v>0</v>
      </c>
      <c r="J15" s="6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58"/>
      <c r="B16" s="16" t="s">
        <v>107</v>
      </c>
      <c r="C16" s="61">
        <f>-300*C3</f>
        <v>-4800</v>
      </c>
      <c r="D16" s="48"/>
      <c r="E16" s="48"/>
      <c r="F16" s="48"/>
      <c r="G16" s="48"/>
      <c r="H16" s="48">
        <f>SUM(Festgruppen!$D16:$G16)</f>
        <v>0</v>
      </c>
      <c r="I16" s="15">
        <f>SUM(Festgruppen!$H16)</f>
        <v>0</v>
      </c>
      <c r="J16" s="6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 x14ac:dyDescent="0.3">
      <c r="A17" s="58"/>
      <c r="B17" s="18" t="s">
        <v>108</v>
      </c>
      <c r="C17" s="52">
        <v>-300</v>
      </c>
      <c r="D17" s="53"/>
      <c r="E17" s="53"/>
      <c r="F17" s="53"/>
      <c r="G17" s="53"/>
      <c r="H17" s="53">
        <f>SUM(Festgruppen!$D17:$G17)</f>
        <v>0</v>
      </c>
      <c r="I17" s="21">
        <f>SUM(Festgruppen!$H17)</f>
        <v>0</v>
      </c>
      <c r="J17" s="6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 x14ac:dyDescent="0.3">
      <c r="A18" s="58"/>
      <c r="B18" s="16" t="s">
        <v>101</v>
      </c>
      <c r="C18" s="61">
        <v>-15000</v>
      </c>
      <c r="D18" s="48"/>
      <c r="E18" s="48"/>
      <c r="F18" s="48"/>
      <c r="G18" s="48"/>
      <c r="H18" s="48">
        <f>SUM(Festgruppen!$D18:$G18)</f>
        <v>0</v>
      </c>
      <c r="I18" s="15">
        <f>SUM(Festgruppen!$H18)</f>
        <v>0</v>
      </c>
      <c r="J18" s="6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 x14ac:dyDescent="0.3">
      <c r="A19" s="58"/>
      <c r="B19" s="18" t="s">
        <v>102</v>
      </c>
      <c r="C19" s="52">
        <v>-30000</v>
      </c>
      <c r="D19" s="53"/>
      <c r="E19" s="53"/>
      <c r="F19" s="53"/>
      <c r="G19" s="53"/>
      <c r="H19" s="53">
        <f>SUM(Festgruppen!$D19:$G19)</f>
        <v>0</v>
      </c>
      <c r="I19" s="21">
        <f>SUM(Festgruppen!$H19)</f>
        <v>0</v>
      </c>
      <c r="J19" s="6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 x14ac:dyDescent="0.3">
      <c r="A20" s="58"/>
      <c r="B20" s="16" t="s">
        <v>68</v>
      </c>
      <c r="C20" s="66">
        <v>0</v>
      </c>
      <c r="D20" s="48"/>
      <c r="E20" s="48"/>
      <c r="F20" s="48"/>
      <c r="G20" s="48"/>
      <c r="H20" s="48" t="e">
        <f>SUM(#REF!)</f>
        <v>#REF!</v>
      </c>
      <c r="I20" s="15">
        <v>0</v>
      </c>
      <c r="J20" s="69" t="s">
        <v>109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 x14ac:dyDescent="0.3">
      <c r="A21" s="58"/>
      <c r="B21" s="265" t="s">
        <v>110</v>
      </c>
      <c r="C21" s="268">
        <v>-50000</v>
      </c>
      <c r="D21" s="269"/>
      <c r="E21" s="269"/>
      <c r="F21" s="269"/>
      <c r="G21" s="269"/>
      <c r="H21" s="269">
        <f>SUM(Festgruppen!$D21:$G21)</f>
        <v>0</v>
      </c>
      <c r="I21" s="264">
        <f>SUM(Festgruppen!$H21)</f>
        <v>0</v>
      </c>
      <c r="J21" s="329" t="s">
        <v>606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 x14ac:dyDescent="0.3">
      <c r="A22" s="58"/>
      <c r="B22" s="71" t="s">
        <v>111</v>
      </c>
      <c r="C22" s="26">
        <f>SUM(Festgruppen!$C$14:$C$21)</f>
        <v>-101700</v>
      </c>
      <c r="D22" s="56">
        <f>SUM(Festgruppen!$D$21)</f>
        <v>0</v>
      </c>
      <c r="E22" s="56">
        <f>SUM(Festgruppen!$E$21)</f>
        <v>0</v>
      </c>
      <c r="F22" s="56">
        <f>SUM(Festgruppen!$F$21)</f>
        <v>0</v>
      </c>
      <c r="G22" s="56">
        <f>SUM(Festgruppen!$G$21)</f>
        <v>0</v>
      </c>
      <c r="H22" s="56">
        <f>SUM(Festgruppen!$H$21)</f>
        <v>0</v>
      </c>
      <c r="I22" s="56">
        <f>SUBTOTAL(109,Festgruppen!$I$21)</f>
        <v>0</v>
      </c>
      <c r="J22" s="7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21" customHeight="1" x14ac:dyDescent="0.3">
      <c r="A23" s="13"/>
      <c r="B23" s="1"/>
      <c r="C23" s="73"/>
      <c r="D23" s="73"/>
      <c r="E23" s="73"/>
      <c r="F23" s="73"/>
      <c r="G23" s="73"/>
      <c r="H23" s="73"/>
      <c r="I23" s="73"/>
      <c r="J23" s="7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 ht="21" customHeight="1" x14ac:dyDescent="0.3">
      <c r="A24" s="13"/>
      <c r="B24" s="75" t="s">
        <v>112</v>
      </c>
      <c r="C24" s="76">
        <f t="shared" ref="C24:H24" si="1">C10+C22</f>
        <v>-51700</v>
      </c>
      <c r="D24" s="76">
        <f t="shared" si="1"/>
        <v>0</v>
      </c>
      <c r="E24" s="76">
        <f t="shared" si="1"/>
        <v>0</v>
      </c>
      <c r="F24" s="76">
        <f t="shared" si="1"/>
        <v>0</v>
      </c>
      <c r="G24" s="76">
        <f t="shared" si="1"/>
        <v>0</v>
      </c>
      <c r="H24" s="76">
        <f t="shared" si="1"/>
        <v>0</v>
      </c>
      <c r="I24" s="77">
        <f>(I22+I10)</f>
        <v>0</v>
      </c>
      <c r="J24" s="7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 ht="21" customHeight="1" x14ac:dyDescent="0.3">
      <c r="A25" s="13"/>
      <c r="B25" s="1"/>
      <c r="C25" s="1"/>
      <c r="D25" s="1"/>
      <c r="E25" s="1"/>
      <c r="F25" s="1"/>
      <c r="G25" s="1"/>
      <c r="H25" s="1"/>
      <c r="I25" s="1"/>
      <c r="J25" s="7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 ht="21" customHeight="1" x14ac:dyDescent="0.3">
      <c r="A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6" ht="21" customHeight="1" x14ac:dyDescent="0.3">
      <c r="A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 ht="21" customHeight="1" x14ac:dyDescent="0.3">
      <c r="A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 ht="21" customHeight="1" x14ac:dyDescent="0.3">
      <c r="A29" s="1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3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3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3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3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1"/>
      <c r="C44" s="1"/>
      <c r="D44" s="1"/>
      <c r="E44" s="1"/>
      <c r="F44" s="8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30"/>
      <c r="C46" s="30"/>
      <c r="D46" s="30"/>
      <c r="E46" s="3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A1:O1"/>
    <mergeCell ref="B11:C11"/>
  </mergeCells>
  <printOptions horizontalCentered="1"/>
  <pageMargins left="0.7" right="0.7" top="0.75" bottom="0.75" header="0" footer="0"/>
  <pageSetup scale="67" fitToHeight="0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60F1D"/>
    <pageSetUpPr fitToPage="1"/>
  </sheetPr>
  <dimension ref="A1:Z1002"/>
  <sheetViews>
    <sheetView showGridLines="0" topLeftCell="A7" workbookViewId="0">
      <selection activeCell="J8" sqref="J8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32.2851562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4" t="s">
        <v>113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B2" s="81" t="s">
        <v>114</v>
      </c>
      <c r="C2" s="82" t="s">
        <v>115</v>
      </c>
      <c r="D2" s="1"/>
      <c r="E2" s="33"/>
      <c r="F2" s="1"/>
      <c r="G2" s="1"/>
      <c r="H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32"/>
      <c r="B3" s="81" t="s">
        <v>116</v>
      </c>
      <c r="C3" s="82" t="s">
        <v>117</v>
      </c>
      <c r="D3" s="1"/>
      <c r="E3" s="33"/>
      <c r="F3" s="1"/>
      <c r="G3" s="1"/>
      <c r="H3" s="1"/>
      <c r="I3" s="34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"/>
      <c r="B4" s="81" t="s">
        <v>118</v>
      </c>
      <c r="C4" s="82" t="s">
        <v>119</v>
      </c>
      <c r="D4" s="1"/>
      <c r="E4" s="1"/>
      <c r="F4" s="1"/>
      <c r="G4" s="1"/>
      <c r="H4" s="1"/>
      <c r="I4" s="34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1"/>
      <c r="B5" s="81" t="s">
        <v>120</v>
      </c>
      <c r="C5" s="92" t="s">
        <v>121</v>
      </c>
      <c r="D5" s="1"/>
      <c r="E5" s="1"/>
      <c r="F5" s="1"/>
      <c r="G5" s="1"/>
      <c r="H5" s="1"/>
      <c r="I5" s="34"/>
      <c r="J5" s="3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">
      <c r="A6" s="1"/>
      <c r="B6" s="81" t="s">
        <v>122</v>
      </c>
      <c r="C6" s="92" t="s">
        <v>123</v>
      </c>
      <c r="D6" s="1"/>
      <c r="E6" s="1"/>
      <c r="F6" s="1"/>
      <c r="G6" s="1"/>
      <c r="H6" s="1"/>
      <c r="I6" s="93"/>
      <c r="J6" s="3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">
      <c r="A7" s="1"/>
      <c r="B7" s="34" t="s">
        <v>80</v>
      </c>
      <c r="C7" s="35">
        <v>4</v>
      </c>
      <c r="D7" s="1"/>
      <c r="E7" s="1"/>
      <c r="F7" s="1"/>
      <c r="G7" s="1"/>
      <c r="H7" s="1"/>
      <c r="I7" s="34"/>
      <c r="J7" s="3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">
      <c r="A8" s="1"/>
      <c r="B8" s="37"/>
      <c r="C8" s="38"/>
      <c r="D8" s="39"/>
      <c r="E8" s="3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1"/>
      <c r="B9" s="37" t="s">
        <v>30</v>
      </c>
      <c r="C9" s="38"/>
      <c r="D9" s="39"/>
      <c r="E9" s="3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13"/>
      <c r="B10" s="40" t="s">
        <v>124</v>
      </c>
      <c r="C10" s="41" t="s">
        <v>32</v>
      </c>
      <c r="D10" s="42" t="s">
        <v>33</v>
      </c>
      <c r="E10" s="42" t="s">
        <v>34</v>
      </c>
      <c r="F10" s="43" t="s">
        <v>35</v>
      </c>
      <c r="G10" s="43" t="s">
        <v>36</v>
      </c>
      <c r="H10" s="43" t="s">
        <v>37</v>
      </c>
      <c r="I10" s="44" t="s">
        <v>38</v>
      </c>
      <c r="J10" s="45" t="s">
        <v>39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46"/>
      <c r="B11" s="249" t="s">
        <v>125</v>
      </c>
      <c r="C11" s="108">
        <v>0</v>
      </c>
      <c r="D11" s="69"/>
      <c r="E11" s="69">
        <f>0</f>
        <v>0</v>
      </c>
      <c r="F11" s="69">
        <v>0</v>
      </c>
      <c r="G11" s="69">
        <v>0</v>
      </c>
      <c r="H11" s="69">
        <f>SUM(Föreningar!$D11:$G11)</f>
        <v>0</v>
      </c>
      <c r="I11" s="250">
        <v>0</v>
      </c>
      <c r="J11" s="5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13"/>
      <c r="B12" s="55" t="s">
        <v>42</v>
      </c>
      <c r="C12" s="56">
        <f>SUM(C11)</f>
        <v>0</v>
      </c>
      <c r="D12" s="56">
        <f>SUM(Föreningar!$D$11)</f>
        <v>0</v>
      </c>
      <c r="E12" s="56">
        <f>SUM(Föreningar!$E$11)</f>
        <v>0</v>
      </c>
      <c r="F12" s="56">
        <f>SUM(Föreningar!$F$11)</f>
        <v>0</v>
      </c>
      <c r="G12" s="56">
        <f>SUM(Föreningar!$G$11)</f>
        <v>0</v>
      </c>
      <c r="H12" s="56">
        <f>SUM(Föreningar!$H$11)</f>
        <v>0</v>
      </c>
      <c r="I12" s="56">
        <f>SUM(I11)</f>
        <v>0</v>
      </c>
      <c r="J12" s="5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13"/>
      <c r="B13" s="373"/>
      <c r="C13" s="372"/>
      <c r="D13" s="83"/>
      <c r="E13" s="8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58"/>
      <c r="B14" s="37" t="s">
        <v>43</v>
      </c>
      <c r="C14" s="38"/>
      <c r="D14" s="59"/>
      <c r="E14" s="59"/>
      <c r="F14" s="60"/>
      <c r="G14" s="60"/>
      <c r="H14" s="60"/>
      <c r="I14" s="60"/>
      <c r="J14" s="6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58"/>
      <c r="B15" s="9" t="s">
        <v>44</v>
      </c>
      <c r="C15" s="94" t="s">
        <v>32</v>
      </c>
      <c r="D15" s="42" t="s">
        <v>33</v>
      </c>
      <c r="E15" s="42" t="s">
        <v>34</v>
      </c>
      <c r="F15" s="43" t="s">
        <v>35</v>
      </c>
      <c r="G15" s="43" t="s">
        <v>36</v>
      </c>
      <c r="H15" s="43" t="s">
        <v>37</v>
      </c>
      <c r="I15" s="44" t="s">
        <v>38</v>
      </c>
      <c r="J15" s="45" t="s">
        <v>39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58"/>
      <c r="B16" s="16" t="s">
        <v>125</v>
      </c>
      <c r="C16" s="61">
        <v>-6000</v>
      </c>
      <c r="D16" s="48"/>
      <c r="E16" s="48"/>
      <c r="F16" s="48"/>
      <c r="G16" s="48"/>
      <c r="H16" s="48">
        <f>SUM(Föreningar!$D16:$G16)</f>
        <v>0</v>
      </c>
      <c r="I16" s="15">
        <f>SUM(Föreningar!$H16)</f>
        <v>0</v>
      </c>
      <c r="J16" s="5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 x14ac:dyDescent="0.3">
      <c r="A17" s="58"/>
      <c r="B17" s="18" t="s">
        <v>126</v>
      </c>
      <c r="C17" s="68">
        <v>-6000</v>
      </c>
      <c r="D17" s="53"/>
      <c r="E17" s="53"/>
      <c r="F17" s="53"/>
      <c r="G17" s="53"/>
      <c r="H17" s="53">
        <f>SUM(Föreningar!$D17:$G17)</f>
        <v>0</v>
      </c>
      <c r="I17" s="21">
        <f>SUM(Föreningar!$H17)</f>
        <v>0</v>
      </c>
      <c r="J17" s="328" t="s">
        <v>605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 x14ac:dyDescent="0.3">
      <c r="A18" s="58"/>
      <c r="B18" s="16" t="s">
        <v>127</v>
      </c>
      <c r="C18" s="61">
        <v>-6000</v>
      </c>
      <c r="D18" s="48"/>
      <c r="E18" s="48"/>
      <c r="F18" s="48"/>
      <c r="G18" s="48"/>
      <c r="H18" s="48">
        <f>SUM(Föreningar!$D18:$G18)</f>
        <v>0</v>
      </c>
      <c r="I18" s="15">
        <f>SUM(Föreningar!$H18)</f>
        <v>0</v>
      </c>
      <c r="J18" s="6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 x14ac:dyDescent="0.3">
      <c r="A19" s="58"/>
      <c r="B19" s="284" t="s">
        <v>128</v>
      </c>
      <c r="C19" s="285">
        <v>-6000</v>
      </c>
      <c r="D19" s="277"/>
      <c r="E19" s="277"/>
      <c r="F19" s="277"/>
      <c r="G19" s="277"/>
      <c r="H19" s="277">
        <f>SUM(Föreningar!$D19:$G19)</f>
        <v>0</v>
      </c>
      <c r="I19" s="286">
        <f>SUM(Föreningar!$H19)</f>
        <v>0</v>
      </c>
      <c r="J19" s="6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 x14ac:dyDescent="0.3">
      <c r="A20" s="58"/>
      <c r="B20" s="249" t="s">
        <v>129</v>
      </c>
      <c r="C20" s="108">
        <v>-6000</v>
      </c>
      <c r="D20" s="69"/>
      <c r="E20" s="69"/>
      <c r="F20" s="69"/>
      <c r="G20" s="69"/>
      <c r="H20" s="69"/>
      <c r="I20" s="250">
        <v>0</v>
      </c>
      <c r="J20" s="6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 x14ac:dyDescent="0.3">
      <c r="A21" s="58"/>
      <c r="B21" s="71" t="s">
        <v>130</v>
      </c>
      <c r="C21" s="26">
        <f>SUM(Föreningar!$C$16:$C$20)</f>
        <v>-30000</v>
      </c>
      <c r="D21" s="56" t="e">
        <f t="shared" ref="D21:H21" si="0">SUM(#REF!)</f>
        <v>#REF!</v>
      </c>
      <c r="E21" s="56" t="e">
        <f t="shared" si="0"/>
        <v>#REF!</v>
      </c>
      <c r="F21" s="56" t="e">
        <f t="shared" si="0"/>
        <v>#REF!</v>
      </c>
      <c r="G21" s="56" t="e">
        <f t="shared" si="0"/>
        <v>#REF!</v>
      </c>
      <c r="H21" s="56" t="e">
        <f t="shared" si="0"/>
        <v>#REF!</v>
      </c>
      <c r="I21" s="56">
        <f>SUM(I16:I20)</f>
        <v>0</v>
      </c>
      <c r="J21" s="7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 x14ac:dyDescent="0.3">
      <c r="A22" s="13"/>
      <c r="B22" s="1"/>
      <c r="C22" s="73"/>
      <c r="D22" s="73"/>
      <c r="E22" s="73"/>
      <c r="F22" s="73"/>
      <c r="G22" s="73"/>
      <c r="H22" s="73"/>
      <c r="I22" s="73"/>
      <c r="J22" s="7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21" customHeight="1" x14ac:dyDescent="0.3">
      <c r="A23" s="13"/>
      <c r="B23" s="75" t="s">
        <v>131</v>
      </c>
      <c r="C23" s="76">
        <f t="shared" ref="C23:H23" si="1">C12+C21</f>
        <v>-30000</v>
      </c>
      <c r="D23" s="76" t="e">
        <f t="shared" si="1"/>
        <v>#REF!</v>
      </c>
      <c r="E23" s="76" t="e">
        <f t="shared" si="1"/>
        <v>#REF!</v>
      </c>
      <c r="F23" s="76" t="e">
        <f t="shared" si="1"/>
        <v>#REF!</v>
      </c>
      <c r="G23" s="76" t="e">
        <f t="shared" si="1"/>
        <v>#REF!</v>
      </c>
      <c r="H23" s="76" t="e">
        <f t="shared" si="1"/>
        <v>#REF!</v>
      </c>
      <c r="I23" s="77">
        <f>(I21+I12)</f>
        <v>0</v>
      </c>
      <c r="J23" s="7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 ht="21" customHeight="1" x14ac:dyDescent="0.3">
      <c r="A24" s="13"/>
      <c r="B24" s="1"/>
      <c r="C24" s="1"/>
      <c r="D24" s="1"/>
      <c r="E24" s="1"/>
      <c r="F24" s="1"/>
      <c r="G24" s="1"/>
      <c r="H24" s="1"/>
      <c r="I24" s="1"/>
      <c r="J24" s="7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 ht="21" customHeight="1" x14ac:dyDescent="0.3">
      <c r="A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 ht="21" customHeight="1" x14ac:dyDescent="0.3">
      <c r="A26" s="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1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1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3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3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3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/>
      <c r="B43" s="1"/>
      <c r="C43" s="1"/>
      <c r="D43" s="1"/>
      <c r="E43" s="1"/>
      <c r="F43" s="8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30"/>
      <c r="C45" s="30"/>
      <c r="D45" s="30"/>
      <c r="E45" s="3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mergeCells count="2">
    <mergeCell ref="A1:O1"/>
    <mergeCell ref="B13:C13"/>
  </mergeCells>
  <printOptions horizontalCentered="1"/>
  <pageMargins left="0.7" right="0.7" top="0.75" bottom="0.75" header="0" footer="0"/>
  <pageSetup scale="69" fitToHeight="0" orientation="landscape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60F1D"/>
    <pageSetUpPr fitToPage="1"/>
  </sheetPr>
  <dimension ref="A1:Z1000"/>
  <sheetViews>
    <sheetView showGridLines="0" topLeftCell="A4" workbookViewId="0">
      <selection activeCell="B14" sqref="B14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43.14062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4" t="s">
        <v>132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B2" s="81" t="s">
        <v>133</v>
      </c>
      <c r="C2" s="82" t="s">
        <v>134</v>
      </c>
      <c r="D2" s="1"/>
      <c r="E2" s="33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32"/>
      <c r="B3" s="34" t="s">
        <v>80</v>
      </c>
      <c r="C3" s="35">
        <v>16</v>
      </c>
      <c r="D3" s="1"/>
      <c r="E3" s="33"/>
      <c r="F3" s="1"/>
      <c r="G3" s="1"/>
      <c r="H3" s="1"/>
      <c r="I3" s="34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"/>
      <c r="D4" s="1"/>
      <c r="E4" s="1"/>
      <c r="F4" s="1"/>
      <c r="G4" s="1"/>
      <c r="H4" s="1"/>
      <c r="I4" s="34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1"/>
      <c r="B5" s="37" t="s">
        <v>30</v>
      </c>
      <c r="C5" s="38"/>
      <c r="D5" s="39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">
      <c r="A6" s="13"/>
      <c r="B6" s="40" t="s">
        <v>135</v>
      </c>
      <c r="C6" s="41" t="s">
        <v>32</v>
      </c>
      <c r="D6" s="42" t="s">
        <v>33</v>
      </c>
      <c r="E6" s="42" t="s">
        <v>34</v>
      </c>
      <c r="F6" s="43" t="s">
        <v>35</v>
      </c>
      <c r="G6" s="43" t="s">
        <v>36</v>
      </c>
      <c r="H6" s="43" t="s">
        <v>37</v>
      </c>
      <c r="I6" s="44" t="s">
        <v>38</v>
      </c>
      <c r="J6" s="45" t="s">
        <v>39</v>
      </c>
      <c r="K6" s="1"/>
      <c r="L6" s="93"/>
      <c r="M6" s="1"/>
      <c r="N6" s="1"/>
      <c r="O6" s="93"/>
      <c r="P6" s="1"/>
      <c r="Q6" s="1"/>
      <c r="R6" s="1"/>
      <c r="S6" s="1"/>
      <c r="T6" s="1"/>
      <c r="U6" s="1"/>
      <c r="V6" s="1"/>
    </row>
    <row r="7" spans="1:26" ht="21" customHeight="1" x14ac:dyDescent="0.3">
      <c r="A7" s="46"/>
      <c r="B7" s="47" t="s">
        <v>136</v>
      </c>
      <c r="C7" s="15">
        <v>19000</v>
      </c>
      <c r="D7" s="48"/>
      <c r="E7" s="48">
        <f t="shared" ref="E7:E8" si="0">0</f>
        <v>0</v>
      </c>
      <c r="F7" s="48">
        <v>0</v>
      </c>
      <c r="G7" s="48">
        <v>0</v>
      </c>
      <c r="H7" s="49">
        <f>SUM(Idrottsnämnden!$D7:$G7)</f>
        <v>0</v>
      </c>
      <c r="I7" s="50">
        <v>0</v>
      </c>
      <c r="J7" s="51" t="s">
        <v>137</v>
      </c>
      <c r="K7" s="1"/>
      <c r="L7" s="93"/>
      <c r="M7" s="1"/>
      <c r="N7" s="93"/>
      <c r="O7" s="1"/>
      <c r="P7" s="1"/>
      <c r="Q7" s="1"/>
      <c r="R7" s="1"/>
      <c r="S7" s="1"/>
      <c r="T7" s="1"/>
      <c r="U7" s="1"/>
      <c r="V7" s="1"/>
    </row>
    <row r="8" spans="1:26" ht="21" customHeight="1" x14ac:dyDescent="0.3">
      <c r="A8" s="46"/>
      <c r="B8" s="267" t="s">
        <v>138</v>
      </c>
      <c r="C8" s="264">
        <v>10000</v>
      </c>
      <c r="D8" s="269"/>
      <c r="E8" s="269">
        <f t="shared" si="0"/>
        <v>0</v>
      </c>
      <c r="F8" s="269">
        <v>0</v>
      </c>
      <c r="G8" s="269">
        <v>0</v>
      </c>
      <c r="H8" s="270">
        <f>SUM(Idrottsnämnden!$D8:$G8)</f>
        <v>0</v>
      </c>
      <c r="I8" s="271">
        <v>0</v>
      </c>
      <c r="J8" s="63"/>
      <c r="K8" s="1"/>
      <c r="L8" s="1"/>
      <c r="M8" s="1"/>
      <c r="N8" s="93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13"/>
      <c r="B9" s="55" t="s">
        <v>42</v>
      </c>
      <c r="C9" s="56">
        <f>SUM(C7:C8)</f>
        <v>29000</v>
      </c>
      <c r="D9" s="56">
        <f>SUM(Idrottsnämnden!$D$8)</f>
        <v>0</v>
      </c>
      <c r="E9" s="56">
        <f>SUM(Idrottsnämnden!$E$8)</f>
        <v>0</v>
      </c>
      <c r="F9" s="56">
        <f>SUM(Idrottsnämnden!$F$8)</f>
        <v>0</v>
      </c>
      <c r="G9" s="56">
        <f>SUM(Idrottsnämnden!$G$8)</f>
        <v>0</v>
      </c>
      <c r="H9" s="56">
        <f>SUM(Idrottsnämnden!$H$8)</f>
        <v>0</v>
      </c>
      <c r="I9" s="56">
        <f>SUM(I8)</f>
        <v>0</v>
      </c>
      <c r="J9" s="5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13"/>
      <c r="B10" s="373"/>
      <c r="C10" s="372"/>
      <c r="D10" s="83"/>
      <c r="E10" s="8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58"/>
      <c r="B11" s="37" t="s">
        <v>43</v>
      </c>
      <c r="C11" s="38"/>
      <c r="D11" s="59"/>
      <c r="E11" s="59"/>
      <c r="F11" s="60"/>
      <c r="G11" s="60"/>
      <c r="H11" s="60"/>
      <c r="I11" s="60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58"/>
      <c r="B12" s="9" t="s">
        <v>44</v>
      </c>
      <c r="C12" s="41" t="s">
        <v>32</v>
      </c>
      <c r="D12" s="42" t="s">
        <v>33</v>
      </c>
      <c r="E12" s="42" t="s">
        <v>34</v>
      </c>
      <c r="F12" s="43" t="s">
        <v>35</v>
      </c>
      <c r="G12" s="43" t="s">
        <v>36</v>
      </c>
      <c r="H12" s="43" t="s">
        <v>37</v>
      </c>
      <c r="I12" s="44" t="s">
        <v>38</v>
      </c>
      <c r="J12" s="45" t="s">
        <v>39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58"/>
      <c r="B13" s="16" t="s">
        <v>139</v>
      </c>
      <c r="C13" s="61">
        <f>-100*C3</f>
        <v>-1600</v>
      </c>
      <c r="D13" s="48"/>
      <c r="E13" s="48"/>
      <c r="F13" s="48"/>
      <c r="G13" s="48"/>
      <c r="H13" s="48">
        <f>SUM(Idrottsnämnden!$D13:$G13)</f>
        <v>0</v>
      </c>
      <c r="I13" s="15">
        <f>SUM(Idrottsnämnden!$H13)</f>
        <v>0</v>
      </c>
      <c r="J13" s="5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58"/>
      <c r="B14" s="84" t="s">
        <v>140</v>
      </c>
      <c r="C14" s="85">
        <v>0</v>
      </c>
      <c r="D14" s="86"/>
      <c r="E14" s="86"/>
      <c r="F14" s="86"/>
      <c r="G14" s="86"/>
      <c r="H14" s="86">
        <f>SUM(Idrottsnämnden!$D14:$G14)</f>
        <v>0</v>
      </c>
      <c r="I14" s="87">
        <f>SUM(Idrottsnämnden!$H14)</f>
        <v>0</v>
      </c>
      <c r="J14" s="6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58"/>
      <c r="B15" s="16" t="s">
        <v>141</v>
      </c>
      <c r="C15" s="61">
        <f>-300*C3</f>
        <v>-4800</v>
      </c>
      <c r="D15" s="48"/>
      <c r="E15" s="48"/>
      <c r="F15" s="48"/>
      <c r="G15" s="48"/>
      <c r="H15" s="48">
        <f>SUM(Idrottsnämnden!$D15:$G15)</f>
        <v>0</v>
      </c>
      <c r="I15" s="15">
        <f>SUM(Idrottsnämnden!$H15)</f>
        <v>0</v>
      </c>
      <c r="J15" s="6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58"/>
      <c r="B16" s="18" t="s">
        <v>142</v>
      </c>
      <c r="C16" s="52">
        <v>-600</v>
      </c>
      <c r="D16" s="53"/>
      <c r="E16" s="53"/>
      <c r="F16" s="53"/>
      <c r="G16" s="53"/>
      <c r="H16" s="53">
        <f>SUM(Idrottsnämnden!$D16:$G16)</f>
        <v>0</v>
      </c>
      <c r="I16" s="21">
        <f>SUM(Idrottsnämnden!$H16)</f>
        <v>0</v>
      </c>
      <c r="J16" s="6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 x14ac:dyDescent="0.3">
      <c r="A17" s="58"/>
      <c r="B17" s="16" t="s">
        <v>143</v>
      </c>
      <c r="C17" s="327">
        <v>-20000</v>
      </c>
      <c r="D17" s="48"/>
      <c r="E17" s="48"/>
      <c r="F17" s="48"/>
      <c r="G17" s="48"/>
      <c r="H17" s="48">
        <f>SUM(Idrottsnämnden!$D17:$G17)</f>
        <v>0</v>
      </c>
      <c r="I17" s="15">
        <f>SUM(Idrottsnämnden!$H17)</f>
        <v>0</v>
      </c>
      <c r="J17" s="8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 x14ac:dyDescent="0.3">
      <c r="A18" s="58"/>
      <c r="B18" s="18" t="s">
        <v>144</v>
      </c>
      <c r="C18" s="52">
        <v>-8000</v>
      </c>
      <c r="D18" s="53"/>
      <c r="E18" s="53"/>
      <c r="F18" s="53"/>
      <c r="G18" s="53"/>
      <c r="H18" s="53">
        <f>SUM(Idrottsnämnden!$D18:$G18)</f>
        <v>0</v>
      </c>
      <c r="I18" s="21">
        <f>SUM(Idrottsnämnden!$H18)</f>
        <v>0</v>
      </c>
      <c r="J18" s="6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 x14ac:dyDescent="0.3">
      <c r="A19" s="58"/>
      <c r="B19" s="249" t="s">
        <v>145</v>
      </c>
      <c r="C19" s="108">
        <v>-19000</v>
      </c>
      <c r="D19" s="69"/>
      <c r="E19" s="69"/>
      <c r="F19" s="69"/>
      <c r="G19" s="69"/>
      <c r="H19" s="69">
        <f>SUM(Idrottsnämnden!$D19:$G19)</f>
        <v>0</v>
      </c>
      <c r="I19" s="250">
        <f>SUM(Idrottsnämnden!$H19)</f>
        <v>0</v>
      </c>
      <c r="J19" s="5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 x14ac:dyDescent="0.3">
      <c r="A20" s="58"/>
      <c r="B20" s="71" t="s">
        <v>146</v>
      </c>
      <c r="C20" s="26">
        <f>SUM(Idrottsnämnden!$C$13:$C$19)</f>
        <v>-54000</v>
      </c>
      <c r="D20" s="56">
        <f>SUM(Idrottsnämnden!$D$19)</f>
        <v>0</v>
      </c>
      <c r="E20" s="56">
        <f>SUM(Idrottsnämnden!$E$19)</f>
        <v>0</v>
      </c>
      <c r="F20" s="56">
        <f>SUM(Idrottsnämnden!$F$19)</f>
        <v>0</v>
      </c>
      <c r="G20" s="56">
        <f>SUM(Idrottsnämnden!$G$19)</f>
        <v>0</v>
      </c>
      <c r="H20" s="56">
        <f>SUM(Idrottsnämnden!$H$19)</f>
        <v>0</v>
      </c>
      <c r="I20" s="56">
        <f>SUBTOTAL(109,Idrottsnämnden!$I$13:$I$19)</f>
        <v>0</v>
      </c>
      <c r="J20" s="7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 x14ac:dyDescent="0.3">
      <c r="A21" s="13"/>
      <c r="B21" s="1"/>
      <c r="C21" s="73"/>
      <c r="D21" s="73"/>
      <c r="E21" s="73"/>
      <c r="F21" s="73"/>
      <c r="G21" s="73"/>
      <c r="H21" s="73"/>
      <c r="I21" s="73"/>
      <c r="J21" s="7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 x14ac:dyDescent="0.3">
      <c r="A22" s="13"/>
      <c r="B22" s="75" t="s">
        <v>147</v>
      </c>
      <c r="C22" s="76">
        <f t="shared" ref="C22:H22" si="1">C9+C20</f>
        <v>-25000</v>
      </c>
      <c r="D22" s="76">
        <f t="shared" si="1"/>
        <v>0</v>
      </c>
      <c r="E22" s="76">
        <f t="shared" si="1"/>
        <v>0</v>
      </c>
      <c r="F22" s="76">
        <f t="shared" si="1"/>
        <v>0</v>
      </c>
      <c r="G22" s="76">
        <f t="shared" si="1"/>
        <v>0</v>
      </c>
      <c r="H22" s="76">
        <f t="shared" si="1"/>
        <v>0</v>
      </c>
      <c r="I22" s="77">
        <f>(I20+I9)</f>
        <v>0</v>
      </c>
      <c r="J22" s="7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21" customHeight="1" x14ac:dyDescent="0.3">
      <c r="A23" s="13"/>
      <c r="B23" s="1"/>
      <c r="C23" s="1"/>
      <c r="D23" s="1"/>
      <c r="E23" s="1"/>
      <c r="F23" s="1"/>
      <c r="G23" s="1"/>
      <c r="H23" s="1"/>
      <c r="I23" s="1"/>
      <c r="J23" s="7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 ht="21" customHeight="1" x14ac:dyDescent="0.3">
      <c r="A24" s="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1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3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3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3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1"/>
      <c r="B42" s="1"/>
      <c r="C42" s="1"/>
      <c r="D42" s="1"/>
      <c r="E42" s="1"/>
      <c r="F42" s="8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30"/>
      <c r="C44" s="30"/>
      <c r="D44" s="30"/>
      <c r="E44" s="3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O1"/>
    <mergeCell ref="B10:C10"/>
  </mergeCells>
  <printOptions horizontalCentered="1"/>
  <pageMargins left="0.7" right="0.7" top="0.75" bottom="0.75" header="0" footer="0"/>
  <pageSetup scale="65" fitToHeight="0" orientation="landscape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60F1D"/>
    <pageSetUpPr fitToPage="1"/>
  </sheetPr>
  <dimension ref="A1:Z1001"/>
  <sheetViews>
    <sheetView showGridLines="0" topLeftCell="A4" workbookViewId="0">
      <selection activeCell="J8" sqref="J8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35.710937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4" t="s">
        <v>148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B2" s="81" t="s">
        <v>149</v>
      </c>
      <c r="C2" s="330" t="s">
        <v>609</v>
      </c>
      <c r="D2" s="1"/>
      <c r="E2" s="33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32"/>
      <c r="B3" s="34" t="s">
        <v>80</v>
      </c>
      <c r="C3" s="35">
        <v>8</v>
      </c>
      <c r="D3" s="1"/>
      <c r="E3" s="33"/>
      <c r="F3" s="1"/>
      <c r="G3" s="1"/>
      <c r="H3" s="1"/>
      <c r="I3" s="34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"/>
      <c r="D4" s="1"/>
      <c r="E4" s="1"/>
      <c r="F4" s="1"/>
      <c r="G4" s="1"/>
      <c r="H4" s="1"/>
      <c r="I4" s="34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1"/>
      <c r="B5" s="37" t="s">
        <v>30</v>
      </c>
      <c r="C5" s="38"/>
      <c r="D5" s="39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">
      <c r="A6" s="13"/>
      <c r="B6" s="40" t="s">
        <v>150</v>
      </c>
      <c r="C6" s="41"/>
      <c r="D6" s="42" t="s">
        <v>33</v>
      </c>
      <c r="E6" s="42" t="s">
        <v>34</v>
      </c>
      <c r="F6" s="43" t="s">
        <v>35</v>
      </c>
      <c r="G6" s="43" t="s">
        <v>36</v>
      </c>
      <c r="H6" s="43" t="s">
        <v>37</v>
      </c>
      <c r="I6" s="44" t="s">
        <v>38</v>
      </c>
      <c r="J6" s="45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 x14ac:dyDescent="0.3">
      <c r="A7" s="46"/>
      <c r="B7" s="249" t="s">
        <v>151</v>
      </c>
      <c r="C7" s="108">
        <v>5000</v>
      </c>
      <c r="D7" s="69"/>
      <c r="E7" s="69">
        <f>0</f>
        <v>0</v>
      </c>
      <c r="F7" s="69">
        <v>0</v>
      </c>
      <c r="G7" s="69">
        <v>0</v>
      </c>
      <c r="H7" s="69">
        <f>SUM('Internationella Gruppen'!$D7:$G7)</f>
        <v>0</v>
      </c>
      <c r="I7" s="250">
        <v>0</v>
      </c>
      <c r="J7" s="6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 x14ac:dyDescent="0.3">
      <c r="A8" s="46"/>
      <c r="B8" s="267" t="s">
        <v>152</v>
      </c>
      <c r="C8" s="287">
        <v>9000</v>
      </c>
      <c r="D8" s="269"/>
      <c r="E8" s="269"/>
      <c r="F8" s="269"/>
      <c r="G8" s="269"/>
      <c r="H8" s="269"/>
      <c r="I8" s="271">
        <v>0</v>
      </c>
      <c r="J8" s="63" t="s">
        <v>153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13"/>
      <c r="B9" s="55" t="s">
        <v>42</v>
      </c>
      <c r="C9" s="56">
        <f>SUM(C7:C8)</f>
        <v>14000</v>
      </c>
      <c r="D9" s="56">
        <f>SUM('Internationella Gruppen'!$D$7)</f>
        <v>0</v>
      </c>
      <c r="E9" s="56">
        <f>SUM('Internationella Gruppen'!$E$7)</f>
        <v>0</v>
      </c>
      <c r="F9" s="56">
        <f>SUM('Internationella Gruppen'!$F$7)</f>
        <v>0</v>
      </c>
      <c r="G9" s="56">
        <f>SUM('Internationella Gruppen'!$G$7)</f>
        <v>0</v>
      </c>
      <c r="H9" s="56">
        <f>SUM('Internationella Gruppen'!$H$7)</f>
        <v>0</v>
      </c>
      <c r="I9" s="56">
        <f>SUM(I7)</f>
        <v>0</v>
      </c>
      <c r="J9" s="5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13"/>
      <c r="B10" s="373"/>
      <c r="C10" s="372"/>
      <c r="D10" s="83"/>
      <c r="E10" s="8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58"/>
      <c r="B11" s="37" t="s">
        <v>43</v>
      </c>
      <c r="C11" s="38"/>
      <c r="D11" s="59"/>
      <c r="E11" s="59"/>
      <c r="F11" s="60"/>
      <c r="G11" s="60"/>
      <c r="H11" s="60"/>
      <c r="I11" s="60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58"/>
      <c r="B12" s="9" t="s">
        <v>44</v>
      </c>
      <c r="C12" s="41" t="s">
        <v>32</v>
      </c>
      <c r="D12" s="42" t="s">
        <v>33</v>
      </c>
      <c r="E12" s="42" t="s">
        <v>34</v>
      </c>
      <c r="F12" s="43" t="s">
        <v>35</v>
      </c>
      <c r="G12" s="43" t="s">
        <v>36</v>
      </c>
      <c r="H12" s="43" t="s">
        <v>37</v>
      </c>
      <c r="I12" s="44" t="s">
        <v>38</v>
      </c>
      <c r="J12" s="45" t="s">
        <v>39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58"/>
      <c r="B13" s="16" t="s">
        <v>154</v>
      </c>
      <c r="C13" s="61">
        <f>-100*C3</f>
        <v>-800</v>
      </c>
      <c r="D13" s="48"/>
      <c r="E13" s="48"/>
      <c r="F13" s="48"/>
      <c r="G13" s="48"/>
      <c r="H13" s="48">
        <f>SUM('Internationella Gruppen'!$D13:$G13)</f>
        <v>0</v>
      </c>
      <c r="I13" s="15">
        <f>SUM('Internationella Gruppen'!$H13)</f>
        <v>0</v>
      </c>
      <c r="J13" s="5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58"/>
      <c r="B14" s="84" t="s">
        <v>155</v>
      </c>
      <c r="C14" s="85">
        <v>0</v>
      </c>
      <c r="D14" s="86"/>
      <c r="E14" s="86"/>
      <c r="F14" s="86"/>
      <c r="G14" s="86"/>
      <c r="H14" s="86">
        <f>SUM('Internationella Gruppen'!$D14:$G14)</f>
        <v>0</v>
      </c>
      <c r="I14" s="87">
        <f>SUM('Internationella Gruppen'!$H14)</f>
        <v>0</v>
      </c>
      <c r="J14" s="6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58"/>
      <c r="B15" s="16" t="s">
        <v>156</v>
      </c>
      <c r="C15" s="61">
        <f>-300*C3</f>
        <v>-2400</v>
      </c>
      <c r="D15" s="48"/>
      <c r="E15" s="48"/>
      <c r="F15" s="48"/>
      <c r="G15" s="48"/>
      <c r="H15" s="48">
        <f>SUM('Internationella Gruppen'!$D15:$G15)</f>
        <v>0</v>
      </c>
      <c r="I15" s="15">
        <f>SUM('Internationella Gruppen'!$H15)</f>
        <v>0</v>
      </c>
      <c r="J15" s="6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58"/>
      <c r="B16" s="18" t="s">
        <v>157</v>
      </c>
      <c r="C16" s="52">
        <v>-300</v>
      </c>
      <c r="D16" s="53"/>
      <c r="E16" s="53"/>
      <c r="F16" s="53"/>
      <c r="G16" s="53"/>
      <c r="H16" s="53">
        <f>SUM('Internationella Gruppen'!$D16:$G16)</f>
        <v>0</v>
      </c>
      <c r="I16" s="21">
        <f>SUM('Internationella Gruppen'!$H16)</f>
        <v>0</v>
      </c>
      <c r="J16" s="6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 x14ac:dyDescent="0.3">
      <c r="A17" s="58"/>
      <c r="B17" s="16" t="s">
        <v>151</v>
      </c>
      <c r="C17" s="61">
        <v>-15000</v>
      </c>
      <c r="D17" s="48"/>
      <c r="E17" s="48"/>
      <c r="F17" s="48"/>
      <c r="G17" s="48"/>
      <c r="H17" s="48">
        <f>SUM('Internationella Gruppen'!$D17:$G17)</f>
        <v>0</v>
      </c>
      <c r="I17" s="15">
        <f>SUM('Internationella Gruppen'!$H17)</f>
        <v>0</v>
      </c>
      <c r="J17" s="6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 x14ac:dyDescent="0.3">
      <c r="A18" s="58"/>
      <c r="B18" s="265" t="s">
        <v>158</v>
      </c>
      <c r="C18" s="268">
        <v>-9000</v>
      </c>
      <c r="D18" s="269"/>
      <c r="E18" s="269"/>
      <c r="F18" s="269"/>
      <c r="G18" s="269"/>
      <c r="H18" s="269">
        <f>SUM('Internationella Gruppen'!$D18:$G18)</f>
        <v>0</v>
      </c>
      <c r="I18" s="264">
        <f>SUM('Internationella Gruppen'!$H18)</f>
        <v>0</v>
      </c>
      <c r="J18" s="323" t="s">
        <v>604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 x14ac:dyDescent="0.3">
      <c r="A19" s="58"/>
      <c r="B19" s="71" t="s">
        <v>159</v>
      </c>
      <c r="C19" s="26">
        <f>SUM('Internationella Gruppen'!$C$13:$C$18)</f>
        <v>-27500</v>
      </c>
      <c r="D19" s="56" t="e">
        <f t="shared" ref="D19:H19" si="0">SUM(#REF!)</f>
        <v>#REF!</v>
      </c>
      <c r="E19" s="56" t="e">
        <f t="shared" si="0"/>
        <v>#REF!</v>
      </c>
      <c r="F19" s="56" t="e">
        <f t="shared" si="0"/>
        <v>#REF!</v>
      </c>
      <c r="G19" s="56" t="e">
        <f t="shared" si="0"/>
        <v>#REF!</v>
      </c>
      <c r="H19" s="56" t="e">
        <f t="shared" si="0"/>
        <v>#REF!</v>
      </c>
      <c r="I19" s="56">
        <f>SUM(I13:I18)</f>
        <v>0</v>
      </c>
      <c r="J19" s="7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 x14ac:dyDescent="0.3">
      <c r="A20" s="13"/>
      <c r="B20" s="1"/>
      <c r="C20" s="73"/>
      <c r="D20" s="73"/>
      <c r="E20" s="73"/>
      <c r="F20" s="73"/>
      <c r="G20" s="73"/>
      <c r="H20" s="73"/>
      <c r="I20" s="73"/>
      <c r="J20" s="7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 x14ac:dyDescent="0.3">
      <c r="A21" s="13"/>
      <c r="B21" s="75" t="s">
        <v>160</v>
      </c>
      <c r="C21" s="76">
        <f t="shared" ref="C21:H21" si="1">C9+C19</f>
        <v>-13500</v>
      </c>
      <c r="D21" s="76" t="e">
        <f t="shared" si="1"/>
        <v>#REF!</v>
      </c>
      <c r="E21" s="76" t="e">
        <f t="shared" si="1"/>
        <v>#REF!</v>
      </c>
      <c r="F21" s="76" t="e">
        <f t="shared" si="1"/>
        <v>#REF!</v>
      </c>
      <c r="G21" s="76" t="e">
        <f t="shared" si="1"/>
        <v>#REF!</v>
      </c>
      <c r="H21" s="76" t="e">
        <f t="shared" si="1"/>
        <v>#REF!</v>
      </c>
      <c r="I21" s="77">
        <f>(I19+I9)</f>
        <v>0</v>
      </c>
      <c r="J21" s="7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 x14ac:dyDescent="0.3">
      <c r="A22" s="13"/>
      <c r="B22" s="1"/>
      <c r="C22" s="1"/>
      <c r="D22" s="1"/>
      <c r="E22" s="1"/>
      <c r="F22" s="1"/>
      <c r="G22" s="1"/>
      <c r="H22" s="1"/>
      <c r="I22" s="1"/>
      <c r="J22" s="7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21" customHeight="1" x14ac:dyDescent="0.3">
      <c r="A23" s="1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">
      <c r="A24" s="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3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3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1"/>
      <c r="B41" s="1"/>
      <c r="C41" s="1"/>
      <c r="D41" s="1"/>
      <c r="E41" s="1"/>
      <c r="F41" s="8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/>
      <c r="B43" s="30"/>
      <c r="C43" s="30"/>
      <c r="D43" s="30"/>
      <c r="E43" s="3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A1:O1"/>
    <mergeCell ref="B10:C10"/>
  </mergeCells>
  <printOptions horizontalCentered="1"/>
  <pageMargins left="0.25" right="0.25" top="0.75" bottom="0.75" header="0.3" footer="0.3"/>
  <pageSetup scale="74" fitToHeight="0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60F1D"/>
    <pageSetUpPr fitToPage="1"/>
  </sheetPr>
  <dimension ref="A1:Z1000"/>
  <sheetViews>
    <sheetView showGridLines="0" topLeftCell="A4" workbookViewId="0">
      <selection activeCell="I30" sqref="I30"/>
    </sheetView>
  </sheetViews>
  <sheetFormatPr defaultColWidth="14.42578125" defaultRowHeight="15" customHeight="1" x14ac:dyDescent="0.3"/>
  <cols>
    <col min="1" max="1" width="5.42578125" customWidth="1"/>
    <col min="2" max="2" width="35.42578125" customWidth="1"/>
    <col min="3" max="3" width="18.140625" customWidth="1"/>
    <col min="4" max="4" width="13.7109375" hidden="1" customWidth="1"/>
    <col min="5" max="6" width="12.5703125" hidden="1" customWidth="1"/>
    <col min="7" max="7" width="13.7109375" hidden="1" customWidth="1"/>
    <col min="8" max="8" width="14.85546875" hidden="1" customWidth="1"/>
    <col min="9" max="9" width="13.7109375" customWidth="1"/>
    <col min="10" max="10" width="34.5703125" customWidth="1"/>
    <col min="11" max="13" width="13.7109375" customWidth="1"/>
    <col min="14" max="14" width="38.5703125" customWidth="1"/>
    <col min="15" max="15" width="12.7109375" customWidth="1"/>
    <col min="16" max="16" width="22.28515625" customWidth="1"/>
    <col min="17" max="26" width="8.85546875" customWidth="1"/>
  </cols>
  <sheetData>
    <row r="1" spans="1:26" ht="40.5" customHeight="1" x14ac:dyDescent="0.3">
      <c r="A1" s="374" t="s">
        <v>161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32"/>
      <c r="B2" s="81" t="s">
        <v>162</v>
      </c>
      <c r="C2" s="82" t="s">
        <v>163</v>
      </c>
      <c r="D2" s="1"/>
      <c r="E2" s="33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32"/>
      <c r="B3" s="34" t="s">
        <v>80</v>
      </c>
      <c r="C3" s="35">
        <v>12</v>
      </c>
      <c r="D3" s="1"/>
      <c r="E3" s="33"/>
      <c r="F3" s="1"/>
      <c r="G3" s="1"/>
      <c r="H3" s="1"/>
      <c r="I3" s="34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">
      <c r="A4" s="1"/>
      <c r="D4" s="1"/>
      <c r="E4" s="1"/>
      <c r="F4" s="1"/>
      <c r="G4" s="1"/>
      <c r="H4" s="1"/>
      <c r="I4" s="34"/>
      <c r="J4" s="3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">
      <c r="A5" s="1"/>
      <c r="B5" s="37" t="s">
        <v>30</v>
      </c>
      <c r="C5" s="38"/>
      <c r="D5" s="39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">
      <c r="A6" s="13"/>
      <c r="B6" s="40" t="s">
        <v>164</v>
      </c>
      <c r="C6" s="41" t="s">
        <v>32</v>
      </c>
      <c r="D6" s="42" t="s">
        <v>33</v>
      </c>
      <c r="E6" s="42" t="s">
        <v>34</v>
      </c>
      <c r="F6" s="43" t="s">
        <v>35</v>
      </c>
      <c r="G6" s="43" t="s">
        <v>36</v>
      </c>
      <c r="H6" s="43" t="s">
        <v>37</v>
      </c>
      <c r="I6" s="44" t="s">
        <v>38</v>
      </c>
      <c r="J6" s="45" t="s">
        <v>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21" customHeight="1" x14ac:dyDescent="0.3">
      <c r="A7" s="46"/>
      <c r="B7" s="249" t="s">
        <v>165</v>
      </c>
      <c r="C7" s="108">
        <v>5000</v>
      </c>
      <c r="D7" s="69"/>
      <c r="E7" s="69">
        <f>0</f>
        <v>0</v>
      </c>
      <c r="F7" s="69">
        <v>0</v>
      </c>
      <c r="G7" s="69">
        <v>0</v>
      </c>
      <c r="H7" s="69">
        <f>SUM(Jipponämnden!$D7:$G7)</f>
        <v>0</v>
      </c>
      <c r="I7" s="250">
        <v>0</v>
      </c>
      <c r="J7" s="5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21" customHeight="1" x14ac:dyDescent="0.3">
      <c r="A8" s="13"/>
      <c r="B8" s="55" t="s">
        <v>42</v>
      </c>
      <c r="C8" s="56">
        <f>SUM(C7)</f>
        <v>5000</v>
      </c>
      <c r="D8" s="56">
        <f>SUM(Jipponämnden!$D$7)</f>
        <v>0</v>
      </c>
      <c r="E8" s="56">
        <f>SUM(Jipponämnden!$E$7)</f>
        <v>0</v>
      </c>
      <c r="F8" s="56">
        <f>SUM(Jipponämnden!$F$7)</f>
        <v>0</v>
      </c>
      <c r="G8" s="56">
        <f>SUM(Jipponämnden!$G$7)</f>
        <v>0</v>
      </c>
      <c r="H8" s="56">
        <f>SUM(Jipponämnden!$H$7)</f>
        <v>0</v>
      </c>
      <c r="I8" s="56">
        <f>SUM(I7)</f>
        <v>0</v>
      </c>
      <c r="J8" s="57"/>
      <c r="K8" s="1"/>
      <c r="L8" s="93"/>
      <c r="M8" s="1"/>
      <c r="N8" s="93"/>
      <c r="O8" s="1"/>
      <c r="P8" s="1"/>
      <c r="Q8" s="1"/>
      <c r="R8" s="1"/>
      <c r="S8" s="1"/>
      <c r="T8" s="1"/>
      <c r="U8" s="1"/>
      <c r="V8" s="1"/>
    </row>
    <row r="9" spans="1:26" ht="21" customHeight="1" x14ac:dyDescent="0.3">
      <c r="A9" s="13"/>
      <c r="B9" s="373"/>
      <c r="C9" s="372"/>
      <c r="D9" s="83"/>
      <c r="E9" s="8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21" customHeight="1" x14ac:dyDescent="0.3">
      <c r="A10" s="58"/>
      <c r="B10" s="37" t="s">
        <v>43</v>
      </c>
      <c r="C10" s="38"/>
      <c r="D10" s="59"/>
      <c r="E10" s="59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1" customHeight="1" x14ac:dyDescent="0.3">
      <c r="A11" s="58"/>
      <c r="B11" s="9" t="s">
        <v>44</v>
      </c>
      <c r="C11" s="41" t="s">
        <v>32</v>
      </c>
      <c r="D11" s="42" t="s">
        <v>33</v>
      </c>
      <c r="E11" s="42" t="s">
        <v>34</v>
      </c>
      <c r="F11" s="43" t="s">
        <v>35</v>
      </c>
      <c r="G11" s="43" t="s">
        <v>36</v>
      </c>
      <c r="H11" s="43" t="s">
        <v>37</v>
      </c>
      <c r="I11" s="44" t="s">
        <v>38</v>
      </c>
      <c r="J11" s="45" t="s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21" customHeight="1" x14ac:dyDescent="0.3">
      <c r="A12" s="58"/>
      <c r="B12" s="16" t="s">
        <v>166</v>
      </c>
      <c r="C12" s="61">
        <f>-100*C3</f>
        <v>-1200</v>
      </c>
      <c r="D12" s="48"/>
      <c r="E12" s="48"/>
      <c r="F12" s="48"/>
      <c r="G12" s="48"/>
      <c r="H12" s="48">
        <f>SUM(Jipponämnden!$D12:$G12)</f>
        <v>0</v>
      </c>
      <c r="I12" s="15">
        <f>SUM(Jipponämnden!$H12)</f>
        <v>0</v>
      </c>
      <c r="J12" s="5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1" customHeight="1" x14ac:dyDescent="0.3">
      <c r="A13" s="58"/>
      <c r="B13" s="84" t="s">
        <v>167</v>
      </c>
      <c r="C13" s="85">
        <v>0</v>
      </c>
      <c r="D13" s="86"/>
      <c r="E13" s="86"/>
      <c r="F13" s="86"/>
      <c r="G13" s="86"/>
      <c r="H13" s="86">
        <f>SUM(Jipponämnden!$D13:$G13)</f>
        <v>0</v>
      </c>
      <c r="I13" s="87">
        <f>SUM(Jipponämnden!$H13)</f>
        <v>0</v>
      </c>
      <c r="J13" s="6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1" customHeight="1" x14ac:dyDescent="0.3">
      <c r="A14" s="58"/>
      <c r="B14" s="16" t="s">
        <v>168</v>
      </c>
      <c r="C14" s="61">
        <f>-300*C3</f>
        <v>-3600</v>
      </c>
      <c r="D14" s="48"/>
      <c r="E14" s="48"/>
      <c r="F14" s="48"/>
      <c r="G14" s="48"/>
      <c r="H14" s="48">
        <f>SUM(Jipponämnden!$D14:$G14)</f>
        <v>0</v>
      </c>
      <c r="I14" s="15">
        <f>SUM(Jipponämnden!$H14)</f>
        <v>0</v>
      </c>
      <c r="J14" s="6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1" customHeight="1" x14ac:dyDescent="0.3">
      <c r="A15" s="58"/>
      <c r="B15" s="18" t="s">
        <v>169</v>
      </c>
      <c r="C15" s="52">
        <v>-300</v>
      </c>
      <c r="D15" s="53"/>
      <c r="E15" s="53"/>
      <c r="F15" s="53"/>
      <c r="G15" s="53"/>
      <c r="H15" s="53">
        <f>SUM(Jipponämnden!$D15:$G15)</f>
        <v>0</v>
      </c>
      <c r="I15" s="21">
        <f>SUM(Jipponämnden!$H15)</f>
        <v>0</v>
      </c>
      <c r="J15" s="6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21" customHeight="1" x14ac:dyDescent="0.3">
      <c r="A16" s="58"/>
      <c r="B16" s="249" t="s">
        <v>165</v>
      </c>
      <c r="C16" s="108">
        <v>-20000</v>
      </c>
      <c r="D16" s="69"/>
      <c r="E16" s="69"/>
      <c r="F16" s="69"/>
      <c r="G16" s="69"/>
      <c r="H16" s="69">
        <f>SUM(Jipponämnden!$D16:$G16)</f>
        <v>0</v>
      </c>
      <c r="I16" s="250">
        <f>SUM(Jipponämnden!$H16)</f>
        <v>0</v>
      </c>
      <c r="J16" s="8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ht="21" customHeight="1" x14ac:dyDescent="0.3">
      <c r="A17" s="58"/>
      <c r="B17" s="71" t="s">
        <v>170</v>
      </c>
      <c r="C17" s="26">
        <f>SUM(Jipponämnden!$C$12:$C$16)</f>
        <v>-25100</v>
      </c>
      <c r="D17" s="56" t="e">
        <f t="shared" ref="D17:H17" si="0">SUM(#REF!)</f>
        <v>#REF!</v>
      </c>
      <c r="E17" s="56" t="e">
        <f t="shared" si="0"/>
        <v>#REF!</v>
      </c>
      <c r="F17" s="56" t="e">
        <f t="shared" si="0"/>
        <v>#REF!</v>
      </c>
      <c r="G17" s="56" t="e">
        <f t="shared" si="0"/>
        <v>#REF!</v>
      </c>
      <c r="H17" s="56" t="e">
        <f t="shared" si="0"/>
        <v>#REF!</v>
      </c>
      <c r="I17" s="56">
        <f>SUM(I12:I16)</f>
        <v>0</v>
      </c>
      <c r="J17" s="7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ht="21" customHeight="1" x14ac:dyDescent="0.3">
      <c r="A18" s="13"/>
      <c r="B18" s="1"/>
      <c r="C18" s="73"/>
      <c r="D18" s="73"/>
      <c r="E18" s="73"/>
      <c r="F18" s="73"/>
      <c r="G18" s="73"/>
      <c r="H18" s="73"/>
      <c r="I18" s="73"/>
      <c r="J18" s="7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ht="21" customHeight="1" x14ac:dyDescent="0.3">
      <c r="A19" s="13"/>
      <c r="B19" s="75" t="s">
        <v>171</v>
      </c>
      <c r="C19" s="76">
        <f t="shared" ref="C19:H19" si="1">C8+C17</f>
        <v>-20100</v>
      </c>
      <c r="D19" s="76" t="e">
        <f t="shared" si="1"/>
        <v>#REF!</v>
      </c>
      <c r="E19" s="76" t="e">
        <f t="shared" si="1"/>
        <v>#REF!</v>
      </c>
      <c r="F19" s="76" t="e">
        <f t="shared" si="1"/>
        <v>#REF!</v>
      </c>
      <c r="G19" s="76" t="e">
        <f t="shared" si="1"/>
        <v>#REF!</v>
      </c>
      <c r="H19" s="76" t="e">
        <f t="shared" si="1"/>
        <v>#REF!</v>
      </c>
      <c r="I19" s="77">
        <f>(I17+I8)</f>
        <v>0</v>
      </c>
      <c r="J19" s="7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6" ht="21" customHeight="1" x14ac:dyDescent="0.3">
      <c r="A20" s="13"/>
      <c r="B20" s="1"/>
      <c r="C20" s="1"/>
      <c r="D20" s="1"/>
      <c r="E20" s="1"/>
      <c r="F20" s="1"/>
      <c r="G20" s="1"/>
      <c r="H20" s="1"/>
      <c r="I20" s="1"/>
      <c r="J20" s="7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6" ht="21" customHeight="1" x14ac:dyDescent="0.3">
      <c r="A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6" ht="21" customHeight="1" x14ac:dyDescent="0.3">
      <c r="A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">
      <c r="A23" s="1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">
      <c r="A24" s="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3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3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3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">
      <c r="A39" s="1"/>
      <c r="B39" s="1"/>
      <c r="C39" s="1"/>
      <c r="D39" s="1"/>
      <c r="E39" s="1"/>
      <c r="F39" s="8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1"/>
      <c r="B41" s="30"/>
      <c r="C41" s="30"/>
      <c r="D41" s="30"/>
      <c r="E41" s="3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/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A1:O1"/>
    <mergeCell ref="B9:C9"/>
  </mergeCells>
  <printOptions horizontalCentered="1"/>
  <pageMargins left="0.7" right="0.7" top="0.75" bottom="0.75" header="0" footer="0"/>
  <pageSetup scale="68" fitToHeight="0" orientation="landscape" r:id="rId1"/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60F1D"/>
    <pageSetUpPr fitToPage="1"/>
  </sheetPr>
  <dimension ref="A1:J982"/>
  <sheetViews>
    <sheetView showGridLines="0" workbookViewId="0">
      <selection activeCell="C3" sqref="C3"/>
    </sheetView>
  </sheetViews>
  <sheetFormatPr defaultColWidth="14.42578125" defaultRowHeight="15" customHeight="1" x14ac:dyDescent="0.3"/>
  <cols>
    <col min="1" max="1" width="5.42578125" customWidth="1"/>
    <col min="2" max="2" width="43.85546875" customWidth="1"/>
    <col min="3" max="3" width="23" customWidth="1"/>
    <col min="4" max="4" width="60" customWidth="1"/>
    <col min="5" max="5" width="8.85546875" customWidth="1"/>
  </cols>
  <sheetData>
    <row r="1" spans="1:6" ht="40.5" customHeight="1" x14ac:dyDescent="0.3">
      <c r="A1" s="374" t="s">
        <v>172</v>
      </c>
      <c r="B1" s="372"/>
      <c r="C1" s="372"/>
      <c r="D1" s="372"/>
      <c r="E1" s="1"/>
    </row>
    <row r="2" spans="1:6" ht="27.75" customHeight="1" x14ac:dyDescent="0.2">
      <c r="A2" s="32"/>
      <c r="B2" s="81" t="s">
        <v>173</v>
      </c>
      <c r="C2" s="82" t="s">
        <v>615</v>
      </c>
      <c r="E2" s="295"/>
    </row>
    <row r="3" spans="1:6" ht="24.75" customHeight="1" x14ac:dyDescent="0.2">
      <c r="A3" s="32"/>
      <c r="B3" s="34" t="s">
        <v>80</v>
      </c>
      <c r="C3" s="35">
        <v>20</v>
      </c>
      <c r="D3" s="360" t="s">
        <v>614</v>
      </c>
      <c r="E3" s="295"/>
    </row>
    <row r="4" spans="1:6" ht="21" customHeight="1" x14ac:dyDescent="0.3">
      <c r="A4" s="1"/>
      <c r="B4" s="96"/>
      <c r="C4" s="97"/>
      <c r="D4" s="97"/>
      <c r="E4" s="295"/>
    </row>
    <row r="5" spans="1:6" ht="21" customHeight="1" x14ac:dyDescent="0.3">
      <c r="A5" s="1"/>
      <c r="B5" s="37" t="s">
        <v>30</v>
      </c>
      <c r="C5" s="97"/>
      <c r="D5" s="97"/>
      <c r="E5" s="295"/>
    </row>
    <row r="6" spans="1:6" ht="21" customHeight="1" x14ac:dyDescent="0.3">
      <c r="A6" s="13"/>
      <c r="B6" s="45"/>
      <c r="C6" s="45"/>
      <c r="D6" s="44" t="s">
        <v>39</v>
      </c>
      <c r="E6" s="341"/>
    </row>
    <row r="7" spans="1:6" ht="21" customHeight="1" x14ac:dyDescent="0.3">
      <c r="A7" s="46"/>
      <c r="B7" s="345" t="s">
        <v>174</v>
      </c>
      <c r="C7" s="346">
        <v>975000</v>
      </c>
      <c r="D7" s="347"/>
      <c r="E7" s="342"/>
    </row>
    <row r="8" spans="1:6" ht="21" customHeight="1" x14ac:dyDescent="0.3">
      <c r="A8" s="46"/>
      <c r="B8" s="332" t="s">
        <v>175</v>
      </c>
      <c r="C8" s="333">
        <v>65000</v>
      </c>
      <c r="D8" s="277"/>
      <c r="E8" s="289"/>
    </row>
    <row r="9" spans="1:6" ht="21" customHeight="1" x14ac:dyDescent="0.3">
      <c r="A9" s="46"/>
      <c r="B9" s="345" t="s">
        <v>176</v>
      </c>
      <c r="C9" s="346">
        <f>C16*-1.1</f>
        <v>35200</v>
      </c>
      <c r="D9" s="347"/>
      <c r="E9" s="343"/>
    </row>
    <row r="10" spans="1:6" ht="21" customHeight="1" x14ac:dyDescent="0.3">
      <c r="A10" s="46"/>
      <c r="B10" s="332" t="s">
        <v>177</v>
      </c>
      <c r="C10" s="334">
        <v>20000</v>
      </c>
      <c r="D10" s="335"/>
      <c r="E10" s="344"/>
    </row>
    <row r="11" spans="1:6" ht="21" customHeight="1" x14ac:dyDescent="0.3">
      <c r="A11" s="46"/>
      <c r="B11" s="9" t="s">
        <v>42</v>
      </c>
      <c r="C11" s="100">
        <f>SUM(C7:C10)</f>
        <v>1095200</v>
      </c>
      <c r="D11" s="101"/>
      <c r="E11" s="340"/>
    </row>
    <row r="12" spans="1:6" s="295" customFormat="1" ht="21" customHeight="1" x14ac:dyDescent="0.3">
      <c r="A12" s="362"/>
      <c r="B12" s="361"/>
      <c r="C12" s="363"/>
      <c r="D12" s="340"/>
      <c r="E12" s="340"/>
    </row>
    <row r="13" spans="1:6" ht="21" customHeight="1" x14ac:dyDescent="0.3">
      <c r="A13" s="46"/>
      <c r="B13" s="105" t="s">
        <v>43</v>
      </c>
      <c r="C13" s="364"/>
      <c r="D13" s="103"/>
      <c r="E13" s="104"/>
    </row>
    <row r="14" spans="1:6" ht="21" customHeight="1" x14ac:dyDescent="0.3">
      <c r="A14" s="46"/>
      <c r="B14" s="45"/>
      <c r="C14" s="45"/>
      <c r="D14" s="44" t="s">
        <v>39</v>
      </c>
      <c r="E14" s="337"/>
      <c r="F14" s="337"/>
    </row>
    <row r="15" spans="1:6" ht="21" customHeight="1" x14ac:dyDescent="0.3">
      <c r="A15" s="46"/>
      <c r="B15" s="345" t="s">
        <v>178</v>
      </c>
      <c r="C15" s="346">
        <f>-700000</f>
        <v>-700000</v>
      </c>
      <c r="D15" s="347" t="s">
        <v>179</v>
      </c>
      <c r="E15" s="337"/>
      <c r="F15" s="338"/>
    </row>
    <row r="16" spans="1:6" ht="21" customHeight="1" x14ac:dyDescent="0.3">
      <c r="A16" s="46"/>
      <c r="B16" s="348" t="s">
        <v>180</v>
      </c>
      <c r="C16" s="349">
        <v>-32000</v>
      </c>
      <c r="D16" s="350" t="s">
        <v>181</v>
      </c>
      <c r="E16" s="336"/>
      <c r="F16" s="338"/>
    </row>
    <row r="17" spans="1:10" ht="21" customHeight="1" x14ac:dyDescent="0.3">
      <c r="A17" s="46"/>
      <c r="B17" s="345" t="s">
        <v>182</v>
      </c>
      <c r="C17" s="346">
        <f>-300*22</f>
        <v>-6600</v>
      </c>
      <c r="D17" s="347" t="s">
        <v>183</v>
      </c>
      <c r="E17" s="339"/>
      <c r="F17" s="338"/>
    </row>
    <row r="18" spans="1:10" ht="21" customHeight="1" x14ac:dyDescent="0.3">
      <c r="A18" s="46"/>
      <c r="B18" s="351" t="s">
        <v>184</v>
      </c>
      <c r="C18" s="352">
        <v>-18000</v>
      </c>
      <c r="D18" s="353" t="s">
        <v>185</v>
      </c>
      <c r="E18" s="339"/>
      <c r="F18" s="338"/>
    </row>
    <row r="19" spans="1:10" ht="21" customHeight="1" x14ac:dyDescent="0.3">
      <c r="A19" s="13"/>
      <c r="B19" s="345" t="s">
        <v>186</v>
      </c>
      <c r="C19" s="346">
        <f>-100*C3</f>
        <v>-2000</v>
      </c>
      <c r="D19" s="347" t="s">
        <v>187</v>
      </c>
      <c r="E19" s="281"/>
      <c r="F19" s="281"/>
      <c r="G19" s="281"/>
      <c r="H19" s="281"/>
      <c r="I19" s="282"/>
      <c r="J19" s="281"/>
    </row>
    <row r="20" spans="1:10" ht="21" customHeight="1" x14ac:dyDescent="0.3">
      <c r="A20" s="13"/>
      <c r="B20" s="351" t="s">
        <v>188</v>
      </c>
      <c r="C20" s="354">
        <f>SUM(-300*C3)</f>
        <v>-6000</v>
      </c>
      <c r="D20" s="355" t="s">
        <v>189</v>
      </c>
      <c r="E20" s="295"/>
      <c r="F20" s="295"/>
      <c r="G20" s="295"/>
      <c r="H20" s="295"/>
      <c r="I20" s="295"/>
      <c r="J20" s="295"/>
    </row>
    <row r="21" spans="1:10" ht="21" customHeight="1" x14ac:dyDescent="0.3">
      <c r="A21" s="13"/>
      <c r="B21" s="345" t="s">
        <v>190</v>
      </c>
      <c r="C21" s="357">
        <f>(-40*7*20)+(-80*7*3)</f>
        <v>-7280</v>
      </c>
      <c r="D21" s="356" t="s">
        <v>191</v>
      </c>
      <c r="E21" s="281"/>
      <c r="F21" s="281"/>
      <c r="G21" s="281"/>
      <c r="H21" s="281"/>
      <c r="I21" s="282"/>
      <c r="J21" s="281"/>
    </row>
    <row r="22" spans="1:10" ht="21" customHeight="1" x14ac:dyDescent="0.3">
      <c r="A22" s="13"/>
      <c r="B22" s="351" t="s">
        <v>192</v>
      </c>
      <c r="C22" s="352">
        <v>-5000</v>
      </c>
      <c r="D22" s="355"/>
      <c r="E22" s="295"/>
      <c r="F22" s="295"/>
      <c r="G22" s="295"/>
      <c r="H22" s="295"/>
      <c r="I22" s="295"/>
      <c r="J22" s="295"/>
    </row>
    <row r="23" spans="1:10" ht="21" customHeight="1" x14ac:dyDescent="0.3">
      <c r="A23" s="13"/>
      <c r="B23" s="345" t="s">
        <v>193</v>
      </c>
      <c r="C23" s="346">
        <v>-3000</v>
      </c>
      <c r="D23" s="347"/>
      <c r="E23" s="281"/>
      <c r="F23" s="281"/>
      <c r="G23" s="281"/>
      <c r="H23" s="281"/>
      <c r="I23" s="282"/>
      <c r="J23" s="281"/>
    </row>
    <row r="24" spans="1:10" ht="21" customHeight="1" x14ac:dyDescent="0.3">
      <c r="A24" s="13"/>
      <c r="B24" s="351" t="s">
        <v>194</v>
      </c>
      <c r="C24" s="354">
        <v>-1500</v>
      </c>
      <c r="D24" s="355" t="s">
        <v>195</v>
      </c>
      <c r="E24" s="295"/>
    </row>
    <row r="25" spans="1:10" ht="21" customHeight="1" x14ac:dyDescent="0.3">
      <c r="A25" s="18"/>
      <c r="B25" s="345" t="s">
        <v>68</v>
      </c>
      <c r="C25" s="357">
        <v>0</v>
      </c>
      <c r="D25" s="347" t="s">
        <v>196</v>
      </c>
      <c r="E25" s="295"/>
    </row>
    <row r="26" spans="1:10" ht="21" customHeight="1" x14ac:dyDescent="0.3">
      <c r="A26" s="58"/>
      <c r="B26" s="358" t="s">
        <v>197</v>
      </c>
      <c r="C26" s="354">
        <v>-120000</v>
      </c>
      <c r="D26" s="359"/>
      <c r="E26" s="295"/>
    </row>
    <row r="27" spans="1:10" ht="21" customHeight="1" x14ac:dyDescent="0.3">
      <c r="A27" s="58"/>
      <c r="B27" s="24" t="s">
        <v>198</v>
      </c>
      <c r="C27" s="100">
        <f>SUM(C15:C26)</f>
        <v>-901380</v>
      </c>
      <c r="D27" s="102"/>
    </row>
    <row r="28" spans="1:10" ht="21" customHeight="1" x14ac:dyDescent="0.3">
      <c r="A28" s="58"/>
      <c r="B28" s="106"/>
      <c r="C28" s="295"/>
      <c r="D28" s="107"/>
    </row>
    <row r="29" spans="1:10" ht="21" customHeight="1" x14ac:dyDescent="0.3">
      <c r="A29" s="58"/>
      <c r="B29" s="75" t="s">
        <v>199</v>
      </c>
      <c r="C29" s="76">
        <f>SUM(C11+C27)</f>
        <v>193820</v>
      </c>
      <c r="D29" s="76"/>
      <c r="E29" s="365"/>
      <c r="F29" s="365"/>
      <c r="G29" s="365"/>
      <c r="H29" s="365"/>
      <c r="I29" s="366"/>
      <c r="J29" s="367"/>
    </row>
    <row r="30" spans="1:10" ht="21" customHeight="1" x14ac:dyDescent="0.3">
      <c r="A30" s="1"/>
      <c r="B30" s="1"/>
      <c r="C30" s="1"/>
      <c r="D30" s="1"/>
      <c r="E30" s="1"/>
    </row>
    <row r="31" spans="1:10" ht="21" customHeight="1" x14ac:dyDescent="0.3">
      <c r="A31" s="1"/>
      <c r="B31" s="1"/>
      <c r="C31" s="1"/>
      <c r="D31" s="1"/>
      <c r="E31" s="1"/>
    </row>
    <row r="32" spans="1:10" ht="21" customHeight="1" x14ac:dyDescent="0.3">
      <c r="A32" s="1"/>
      <c r="B32" s="1"/>
      <c r="C32" s="1"/>
      <c r="D32" s="1"/>
      <c r="E32" s="1"/>
    </row>
    <row r="33" spans="1:5" ht="21" customHeight="1" x14ac:dyDescent="0.3">
      <c r="A33" s="1"/>
      <c r="B33" s="1"/>
      <c r="C33" s="1"/>
      <c r="D33" s="1"/>
      <c r="E33" s="1"/>
    </row>
    <row r="34" spans="1:5" ht="21" customHeight="1" x14ac:dyDescent="0.3">
      <c r="A34" s="1"/>
      <c r="B34" s="1"/>
      <c r="C34" s="1"/>
      <c r="D34" s="1"/>
      <c r="E34" s="1"/>
    </row>
    <row r="35" spans="1:5" ht="21" customHeight="1" x14ac:dyDescent="0.3">
      <c r="A35" s="1"/>
      <c r="B35" s="1"/>
      <c r="C35" s="1"/>
      <c r="D35" s="1"/>
      <c r="E35" s="1"/>
    </row>
    <row r="36" spans="1:5" ht="21" customHeight="1" x14ac:dyDescent="0.3">
      <c r="A36" s="1"/>
      <c r="B36" s="1"/>
      <c r="C36" s="1"/>
      <c r="D36" s="1"/>
      <c r="E36" s="1"/>
    </row>
    <row r="37" spans="1:5" ht="21" customHeight="1" x14ac:dyDescent="0.3">
      <c r="A37" s="1"/>
      <c r="B37" s="1"/>
      <c r="C37" s="1"/>
      <c r="D37" s="1"/>
      <c r="E37" s="1"/>
    </row>
    <row r="38" spans="1:5" ht="21" customHeight="1" x14ac:dyDescent="0.3">
      <c r="A38" s="1"/>
      <c r="B38" s="1"/>
      <c r="C38" s="1"/>
      <c r="D38" s="1"/>
      <c r="E38" s="1"/>
    </row>
    <row r="39" spans="1:5" ht="21" customHeight="1" x14ac:dyDescent="0.3">
      <c r="A39" s="1"/>
      <c r="B39" s="30"/>
      <c r="C39" s="30"/>
      <c r="D39" s="1"/>
      <c r="E39" s="1"/>
    </row>
    <row r="40" spans="1:5" ht="21" customHeight="1" x14ac:dyDescent="0.3">
      <c r="A40" s="1"/>
      <c r="B40" s="1"/>
      <c r="C40" s="1"/>
      <c r="D40" s="1"/>
      <c r="E40" s="1"/>
    </row>
    <row r="41" spans="1:5" ht="21" customHeight="1" x14ac:dyDescent="0.3">
      <c r="A41" s="1"/>
      <c r="B41" s="1"/>
      <c r="C41" s="1"/>
      <c r="D41" s="1"/>
      <c r="E41" s="1"/>
    </row>
    <row r="42" spans="1:5" ht="21" customHeight="1" x14ac:dyDescent="0.3">
      <c r="A42" s="1"/>
      <c r="B42" s="1"/>
      <c r="C42" s="1"/>
      <c r="D42" s="1"/>
      <c r="E42" s="1"/>
    </row>
    <row r="43" spans="1:5" ht="21" customHeight="1" x14ac:dyDescent="0.3">
      <c r="A43" s="1"/>
      <c r="B43" s="1"/>
      <c r="C43" s="1"/>
      <c r="D43" s="1"/>
      <c r="E43" s="1"/>
    </row>
    <row r="44" spans="1:5" ht="21" customHeight="1" x14ac:dyDescent="0.3">
      <c r="A44" s="1"/>
      <c r="B44" s="1"/>
      <c r="C44" s="1"/>
      <c r="D44" s="1"/>
      <c r="E44" s="1"/>
    </row>
    <row r="45" spans="1:5" ht="21" customHeight="1" x14ac:dyDescent="0.3">
      <c r="A45" s="1"/>
      <c r="B45" s="1"/>
      <c r="C45" s="1"/>
      <c r="D45" s="1"/>
      <c r="E45" s="1"/>
    </row>
    <row r="46" spans="1:5" ht="21" customHeight="1" x14ac:dyDescent="0.3">
      <c r="A46" s="1"/>
      <c r="B46" s="1"/>
      <c r="C46" s="1"/>
      <c r="D46" s="1"/>
      <c r="E46" s="1"/>
    </row>
    <row r="47" spans="1:5" ht="21" customHeight="1" x14ac:dyDescent="0.3">
      <c r="A47" s="1"/>
      <c r="B47" s="1"/>
      <c r="C47" s="1"/>
      <c r="D47" s="1"/>
      <c r="E47" s="1"/>
    </row>
    <row r="48" spans="1:5" ht="21" customHeight="1" x14ac:dyDescent="0.3">
      <c r="A48" s="1"/>
      <c r="B48" s="1"/>
      <c r="C48" s="1"/>
      <c r="D48" s="1"/>
      <c r="E48" s="1"/>
    </row>
    <row r="49" spans="1:5" ht="21" customHeight="1" x14ac:dyDescent="0.3">
      <c r="A49" s="1"/>
      <c r="B49" s="1"/>
      <c r="C49" s="1"/>
      <c r="D49" s="1"/>
      <c r="E49" s="1"/>
    </row>
    <row r="50" spans="1:5" ht="21" customHeight="1" x14ac:dyDescent="0.3">
      <c r="A50" s="1"/>
      <c r="B50" s="1"/>
      <c r="C50" s="1"/>
      <c r="D50" s="1"/>
      <c r="E50" s="1"/>
    </row>
    <row r="51" spans="1:5" ht="21" customHeight="1" x14ac:dyDescent="0.3">
      <c r="A51" s="1"/>
      <c r="B51" s="1"/>
      <c r="C51" s="1"/>
      <c r="D51" s="1"/>
      <c r="E51" s="1"/>
    </row>
    <row r="52" spans="1:5" ht="21" customHeight="1" x14ac:dyDescent="0.3">
      <c r="A52" s="1"/>
      <c r="B52" s="1"/>
      <c r="C52" s="1"/>
      <c r="D52" s="1"/>
      <c r="E52" s="1"/>
    </row>
    <row r="53" spans="1:5" ht="21" customHeight="1" x14ac:dyDescent="0.3">
      <c r="A53" s="1"/>
      <c r="B53" s="1"/>
      <c r="C53" s="1"/>
      <c r="D53" s="1"/>
      <c r="E53" s="1"/>
    </row>
    <row r="54" spans="1:5" ht="21" customHeight="1" x14ac:dyDescent="0.3">
      <c r="A54" s="1"/>
      <c r="B54" s="1"/>
      <c r="C54" s="1"/>
      <c r="D54" s="1"/>
      <c r="E54" s="1"/>
    </row>
    <row r="55" spans="1:5" ht="21" customHeight="1" x14ac:dyDescent="0.3">
      <c r="A55" s="1"/>
      <c r="B55" s="1"/>
      <c r="C55" s="1"/>
      <c r="D55" s="1"/>
      <c r="E55" s="1"/>
    </row>
    <row r="56" spans="1:5" ht="21" customHeight="1" x14ac:dyDescent="0.3">
      <c r="A56" s="1"/>
      <c r="B56" s="1"/>
      <c r="C56" s="1"/>
      <c r="D56" s="1"/>
      <c r="E56" s="1"/>
    </row>
    <row r="57" spans="1:5" ht="21" customHeight="1" x14ac:dyDescent="0.3">
      <c r="A57" s="1"/>
      <c r="B57" s="1"/>
      <c r="C57" s="1"/>
      <c r="D57" s="1"/>
      <c r="E57" s="1"/>
    </row>
    <row r="58" spans="1:5" ht="21" customHeight="1" x14ac:dyDescent="0.3">
      <c r="A58" s="1"/>
      <c r="B58" s="1"/>
      <c r="C58" s="1"/>
      <c r="D58" s="1"/>
      <c r="E58" s="1"/>
    </row>
    <row r="59" spans="1:5" ht="21" customHeight="1" x14ac:dyDescent="0.3">
      <c r="A59" s="1"/>
      <c r="B59" s="1"/>
      <c r="C59" s="1"/>
      <c r="D59" s="1"/>
      <c r="E59" s="1"/>
    </row>
    <row r="60" spans="1:5" ht="21" customHeight="1" x14ac:dyDescent="0.3">
      <c r="A60" s="1"/>
      <c r="B60" s="1"/>
      <c r="C60" s="1"/>
      <c r="D60" s="1"/>
      <c r="E60" s="1"/>
    </row>
    <row r="61" spans="1:5" ht="21" customHeight="1" x14ac:dyDescent="0.3">
      <c r="A61" s="1"/>
      <c r="B61" s="1"/>
      <c r="C61" s="1"/>
      <c r="D61" s="1"/>
      <c r="E61" s="1"/>
    </row>
    <row r="62" spans="1:5" ht="21" customHeight="1" x14ac:dyDescent="0.3">
      <c r="A62" s="1"/>
      <c r="B62" s="1"/>
      <c r="C62" s="1"/>
      <c r="D62" s="1"/>
      <c r="E62" s="1"/>
    </row>
    <row r="63" spans="1:5" ht="21" customHeight="1" x14ac:dyDescent="0.3">
      <c r="A63" s="1"/>
      <c r="B63" s="1"/>
      <c r="C63" s="1"/>
      <c r="D63" s="1"/>
      <c r="E63" s="1"/>
    </row>
    <row r="64" spans="1:5" ht="21" customHeight="1" x14ac:dyDescent="0.3">
      <c r="A64" s="1"/>
      <c r="B64" s="1"/>
      <c r="C64" s="1"/>
      <c r="D64" s="1"/>
      <c r="E64" s="1"/>
    </row>
    <row r="65" spans="1:5" ht="21" customHeight="1" x14ac:dyDescent="0.3">
      <c r="A65" s="1"/>
      <c r="B65" s="1"/>
      <c r="C65" s="1"/>
      <c r="D65" s="1"/>
      <c r="E65" s="1"/>
    </row>
    <row r="66" spans="1:5" ht="21" customHeight="1" x14ac:dyDescent="0.3">
      <c r="A66" s="1"/>
      <c r="B66" s="1"/>
      <c r="C66" s="1"/>
      <c r="D66" s="1"/>
      <c r="E66" s="1"/>
    </row>
    <row r="67" spans="1:5" ht="21" customHeight="1" x14ac:dyDescent="0.3">
      <c r="A67" s="1"/>
      <c r="B67" s="1"/>
      <c r="C67" s="1"/>
      <c r="D67" s="1"/>
      <c r="E67" s="1"/>
    </row>
    <row r="68" spans="1:5" ht="21" customHeight="1" x14ac:dyDescent="0.3">
      <c r="A68" s="1"/>
      <c r="B68" s="1"/>
      <c r="C68" s="1"/>
      <c r="D68" s="1"/>
      <c r="E68" s="1"/>
    </row>
    <row r="69" spans="1:5" ht="21" customHeight="1" x14ac:dyDescent="0.3">
      <c r="A69" s="1"/>
      <c r="B69" s="1"/>
      <c r="C69" s="1"/>
      <c r="D69" s="1"/>
      <c r="E69" s="1"/>
    </row>
    <row r="70" spans="1:5" ht="21" customHeight="1" x14ac:dyDescent="0.3">
      <c r="A70" s="1"/>
      <c r="B70" s="1"/>
      <c r="C70" s="1"/>
      <c r="D70" s="1"/>
      <c r="E70" s="1"/>
    </row>
    <row r="71" spans="1:5" ht="21" customHeight="1" x14ac:dyDescent="0.3">
      <c r="A71" s="1"/>
      <c r="B71" s="1"/>
      <c r="C71" s="1"/>
      <c r="D71" s="1"/>
      <c r="E71" s="1"/>
    </row>
    <row r="72" spans="1:5" ht="21" customHeight="1" x14ac:dyDescent="0.3">
      <c r="A72" s="1"/>
      <c r="B72" s="1"/>
      <c r="C72" s="1"/>
      <c r="D72" s="1"/>
      <c r="E72" s="1"/>
    </row>
    <row r="73" spans="1:5" ht="21" customHeight="1" x14ac:dyDescent="0.3">
      <c r="A73" s="1"/>
      <c r="B73" s="1"/>
      <c r="C73" s="1"/>
      <c r="D73" s="1"/>
      <c r="E73" s="1"/>
    </row>
    <row r="74" spans="1:5" ht="21" customHeight="1" x14ac:dyDescent="0.3">
      <c r="A74" s="1"/>
      <c r="B74" s="1"/>
      <c r="C74" s="1"/>
      <c r="D74" s="1"/>
      <c r="E74" s="1"/>
    </row>
    <row r="75" spans="1:5" ht="21" customHeight="1" x14ac:dyDescent="0.3">
      <c r="A75" s="1"/>
      <c r="B75" s="1"/>
      <c r="C75" s="1"/>
      <c r="D75" s="1"/>
      <c r="E75" s="1"/>
    </row>
    <row r="76" spans="1:5" ht="21" customHeight="1" x14ac:dyDescent="0.3">
      <c r="A76" s="1"/>
      <c r="B76" s="1"/>
      <c r="C76" s="1"/>
      <c r="D76" s="1"/>
      <c r="E76" s="1"/>
    </row>
    <row r="77" spans="1:5" ht="21" customHeight="1" x14ac:dyDescent="0.3">
      <c r="A77" s="1"/>
      <c r="B77" s="1"/>
      <c r="C77" s="1"/>
      <c r="D77" s="1"/>
      <c r="E77" s="1"/>
    </row>
    <row r="78" spans="1:5" ht="21" customHeight="1" x14ac:dyDescent="0.3">
      <c r="A78" s="1"/>
      <c r="B78" s="1"/>
      <c r="C78" s="1"/>
      <c r="D78" s="1"/>
      <c r="E78" s="1"/>
    </row>
    <row r="79" spans="1:5" ht="21" customHeight="1" x14ac:dyDescent="0.3">
      <c r="A79" s="1"/>
      <c r="B79" s="1"/>
      <c r="C79" s="1"/>
      <c r="D79" s="1"/>
      <c r="E79" s="1"/>
    </row>
    <row r="80" spans="1:5" ht="21" customHeight="1" x14ac:dyDescent="0.3">
      <c r="A80" s="1"/>
      <c r="B80" s="1"/>
      <c r="C80" s="1"/>
      <c r="D80" s="1"/>
      <c r="E80" s="1"/>
    </row>
    <row r="81" spans="1:5" ht="21" customHeight="1" x14ac:dyDescent="0.3">
      <c r="A81" s="1"/>
      <c r="B81" s="1"/>
      <c r="C81" s="1"/>
      <c r="D81" s="1"/>
      <c r="E81" s="1"/>
    </row>
    <row r="82" spans="1:5" ht="21" customHeight="1" x14ac:dyDescent="0.3">
      <c r="A82" s="1"/>
      <c r="B82" s="1"/>
      <c r="C82" s="1"/>
      <c r="D82" s="1"/>
      <c r="E82" s="1"/>
    </row>
    <row r="83" spans="1:5" ht="21" customHeight="1" x14ac:dyDescent="0.3">
      <c r="A83" s="1"/>
      <c r="B83" s="1"/>
      <c r="C83" s="1"/>
      <c r="D83" s="1"/>
      <c r="E83" s="1"/>
    </row>
    <row r="84" spans="1:5" ht="21" customHeight="1" x14ac:dyDescent="0.3">
      <c r="A84" s="1"/>
      <c r="B84" s="1"/>
      <c r="C84" s="1"/>
      <c r="D84" s="1"/>
      <c r="E84" s="1"/>
    </row>
    <row r="85" spans="1:5" ht="21" customHeight="1" x14ac:dyDescent="0.3">
      <c r="A85" s="1"/>
      <c r="B85" s="1"/>
      <c r="C85" s="1"/>
      <c r="D85" s="1"/>
      <c r="E85" s="1"/>
    </row>
    <row r="86" spans="1:5" ht="21" customHeight="1" x14ac:dyDescent="0.3">
      <c r="A86" s="1"/>
      <c r="B86" s="1"/>
      <c r="C86" s="1"/>
      <c r="D86" s="1"/>
      <c r="E86" s="1"/>
    </row>
    <row r="87" spans="1:5" ht="21" customHeight="1" x14ac:dyDescent="0.3">
      <c r="A87" s="1"/>
      <c r="B87" s="1"/>
      <c r="C87" s="1"/>
      <c r="D87" s="1"/>
      <c r="E87" s="1"/>
    </row>
    <row r="88" spans="1:5" ht="21" customHeight="1" x14ac:dyDescent="0.3">
      <c r="A88" s="1"/>
      <c r="B88" s="1"/>
      <c r="C88" s="1"/>
      <c r="D88" s="1"/>
      <c r="E88" s="1"/>
    </row>
    <row r="89" spans="1:5" ht="21" customHeight="1" x14ac:dyDescent="0.3">
      <c r="A89" s="1"/>
      <c r="B89" s="1"/>
      <c r="C89" s="1"/>
      <c r="D89" s="1"/>
      <c r="E89" s="1"/>
    </row>
    <row r="90" spans="1:5" ht="21" customHeight="1" x14ac:dyDescent="0.3">
      <c r="A90" s="1"/>
      <c r="B90" s="1"/>
      <c r="C90" s="1"/>
      <c r="D90" s="1"/>
      <c r="E90" s="1"/>
    </row>
    <row r="91" spans="1:5" ht="21" customHeight="1" x14ac:dyDescent="0.3">
      <c r="A91" s="1"/>
      <c r="B91" s="1"/>
      <c r="C91" s="1"/>
      <c r="D91" s="1"/>
      <c r="E91" s="1"/>
    </row>
    <row r="92" spans="1:5" ht="21" customHeight="1" x14ac:dyDescent="0.3">
      <c r="A92" s="1"/>
      <c r="B92" s="1"/>
      <c r="C92" s="1"/>
      <c r="D92" s="1"/>
      <c r="E92" s="1"/>
    </row>
    <row r="93" spans="1:5" ht="21" customHeight="1" x14ac:dyDescent="0.3">
      <c r="A93" s="1"/>
      <c r="B93" s="1"/>
      <c r="C93" s="1"/>
      <c r="D93" s="1"/>
      <c r="E93" s="1"/>
    </row>
    <row r="94" spans="1:5" ht="21" customHeight="1" x14ac:dyDescent="0.3">
      <c r="A94" s="1"/>
      <c r="B94" s="1"/>
      <c r="C94" s="1"/>
      <c r="D94" s="1"/>
      <c r="E94" s="1"/>
    </row>
    <row r="95" spans="1:5" ht="21" customHeight="1" x14ac:dyDescent="0.3">
      <c r="A95" s="1"/>
      <c r="B95" s="1"/>
      <c r="C95" s="1"/>
      <c r="D95" s="1"/>
      <c r="E95" s="1"/>
    </row>
    <row r="96" spans="1:5" ht="21" customHeight="1" x14ac:dyDescent="0.3">
      <c r="A96" s="1"/>
      <c r="B96" s="1"/>
      <c r="C96" s="1"/>
      <c r="D96" s="1"/>
      <c r="E96" s="1"/>
    </row>
    <row r="97" spans="1:5" ht="21" customHeight="1" x14ac:dyDescent="0.3">
      <c r="A97" s="1"/>
      <c r="B97" s="1"/>
      <c r="C97" s="1"/>
      <c r="D97" s="1"/>
      <c r="E97" s="1"/>
    </row>
    <row r="98" spans="1:5" ht="21" customHeight="1" x14ac:dyDescent="0.3">
      <c r="A98" s="1"/>
      <c r="B98" s="1"/>
      <c r="C98" s="1"/>
      <c r="D98" s="1"/>
      <c r="E98" s="1"/>
    </row>
    <row r="99" spans="1:5" ht="21" customHeight="1" x14ac:dyDescent="0.3">
      <c r="A99" s="1"/>
      <c r="B99" s="1"/>
      <c r="C99" s="1"/>
      <c r="D99" s="1"/>
      <c r="E99" s="1"/>
    </row>
    <row r="100" spans="1:5" ht="21" customHeight="1" x14ac:dyDescent="0.3">
      <c r="A100" s="1"/>
      <c r="B100" s="1"/>
      <c r="C100" s="1"/>
      <c r="D100" s="1"/>
      <c r="E100" s="1"/>
    </row>
    <row r="101" spans="1:5" ht="21" customHeight="1" x14ac:dyDescent="0.3">
      <c r="A101" s="1"/>
      <c r="B101" s="1"/>
      <c r="C101" s="1"/>
      <c r="D101" s="1"/>
      <c r="E101" s="1"/>
    </row>
    <row r="102" spans="1:5" ht="21" customHeight="1" x14ac:dyDescent="0.3">
      <c r="A102" s="1"/>
      <c r="B102" s="1"/>
      <c r="C102" s="1"/>
      <c r="D102" s="1"/>
      <c r="E102" s="1"/>
    </row>
    <row r="103" spans="1:5" ht="21" customHeight="1" x14ac:dyDescent="0.3">
      <c r="A103" s="1"/>
      <c r="B103" s="1"/>
      <c r="C103" s="1"/>
      <c r="D103" s="1"/>
      <c r="E103" s="1"/>
    </row>
    <row r="104" spans="1:5" ht="21" customHeight="1" x14ac:dyDescent="0.3">
      <c r="A104" s="1"/>
      <c r="B104" s="1"/>
      <c r="C104" s="1"/>
      <c r="D104" s="1"/>
      <c r="E104" s="1"/>
    </row>
    <row r="105" spans="1:5" ht="21" customHeight="1" x14ac:dyDescent="0.3">
      <c r="A105" s="1"/>
      <c r="B105" s="1"/>
      <c r="C105" s="1"/>
      <c r="D105" s="1"/>
      <c r="E105" s="1"/>
    </row>
    <row r="106" spans="1:5" ht="21" customHeight="1" x14ac:dyDescent="0.3">
      <c r="A106" s="1"/>
      <c r="B106" s="1"/>
      <c r="C106" s="1"/>
      <c r="D106" s="1"/>
      <c r="E106" s="1"/>
    </row>
    <row r="107" spans="1:5" ht="21" customHeight="1" x14ac:dyDescent="0.3">
      <c r="A107" s="1"/>
      <c r="B107" s="1"/>
      <c r="C107" s="1"/>
      <c r="D107" s="1"/>
      <c r="E107" s="1"/>
    </row>
    <row r="108" spans="1:5" ht="21" customHeight="1" x14ac:dyDescent="0.3">
      <c r="A108" s="1"/>
      <c r="B108" s="1"/>
      <c r="C108" s="1"/>
      <c r="D108" s="1"/>
      <c r="E108" s="1"/>
    </row>
    <row r="109" spans="1:5" ht="21" customHeight="1" x14ac:dyDescent="0.3">
      <c r="A109" s="1"/>
      <c r="B109" s="1"/>
      <c r="C109" s="1"/>
      <c r="D109" s="1"/>
      <c r="E109" s="1"/>
    </row>
    <row r="110" spans="1:5" ht="21" customHeight="1" x14ac:dyDescent="0.3">
      <c r="A110" s="1"/>
      <c r="B110" s="1"/>
      <c r="C110" s="1"/>
      <c r="D110" s="1"/>
      <c r="E110" s="1"/>
    </row>
    <row r="111" spans="1:5" ht="21" customHeight="1" x14ac:dyDescent="0.3">
      <c r="A111" s="1"/>
      <c r="B111" s="1"/>
      <c r="C111" s="1"/>
      <c r="D111" s="1"/>
      <c r="E111" s="1"/>
    </row>
    <row r="112" spans="1:5" ht="21" customHeight="1" x14ac:dyDescent="0.3">
      <c r="A112" s="1"/>
      <c r="B112" s="1"/>
      <c r="C112" s="1"/>
      <c r="D112" s="1"/>
      <c r="E112" s="1"/>
    </row>
    <row r="113" spans="1:5" ht="21" customHeight="1" x14ac:dyDescent="0.3">
      <c r="A113" s="1"/>
      <c r="B113" s="1"/>
      <c r="C113" s="1"/>
      <c r="D113" s="1"/>
      <c r="E113" s="1"/>
    </row>
    <row r="114" spans="1:5" ht="21" customHeight="1" x14ac:dyDescent="0.3">
      <c r="A114" s="1"/>
      <c r="B114" s="1"/>
      <c r="C114" s="1"/>
      <c r="D114" s="1"/>
      <c r="E114" s="1"/>
    </row>
    <row r="115" spans="1:5" ht="21" customHeight="1" x14ac:dyDescent="0.3">
      <c r="A115" s="1"/>
      <c r="B115" s="1"/>
      <c r="C115" s="1"/>
      <c r="D115" s="1"/>
      <c r="E115" s="1"/>
    </row>
    <row r="116" spans="1:5" ht="21" customHeight="1" x14ac:dyDescent="0.3">
      <c r="A116" s="1"/>
      <c r="B116" s="1"/>
      <c r="C116" s="1"/>
      <c r="D116" s="1"/>
      <c r="E116" s="1"/>
    </row>
    <row r="117" spans="1:5" ht="21" customHeight="1" x14ac:dyDescent="0.3">
      <c r="A117" s="1"/>
      <c r="B117" s="1"/>
      <c r="C117" s="1"/>
      <c r="D117" s="1"/>
      <c r="E117" s="1"/>
    </row>
    <row r="118" spans="1:5" ht="21" customHeight="1" x14ac:dyDescent="0.3">
      <c r="A118" s="1"/>
      <c r="B118" s="1"/>
      <c r="C118" s="1"/>
      <c r="D118" s="1"/>
      <c r="E118" s="1"/>
    </row>
    <row r="119" spans="1:5" ht="21" customHeight="1" x14ac:dyDescent="0.3">
      <c r="A119" s="1"/>
      <c r="B119" s="1"/>
      <c r="C119" s="1"/>
      <c r="D119" s="1"/>
      <c r="E119" s="1"/>
    </row>
    <row r="120" spans="1:5" ht="21" customHeight="1" x14ac:dyDescent="0.3">
      <c r="A120" s="1"/>
      <c r="B120" s="1"/>
      <c r="C120" s="1"/>
      <c r="D120" s="1"/>
      <c r="E120" s="1"/>
    </row>
    <row r="121" spans="1:5" ht="21" customHeight="1" x14ac:dyDescent="0.3">
      <c r="A121" s="1"/>
      <c r="B121" s="1"/>
      <c r="C121" s="1"/>
      <c r="D121" s="1"/>
      <c r="E121" s="1"/>
    </row>
    <row r="122" spans="1:5" ht="21" customHeight="1" x14ac:dyDescent="0.3">
      <c r="A122" s="1"/>
      <c r="B122" s="1"/>
      <c r="C122" s="1"/>
      <c r="D122" s="1"/>
      <c r="E122" s="1"/>
    </row>
    <row r="123" spans="1:5" ht="21" customHeight="1" x14ac:dyDescent="0.3">
      <c r="A123" s="1"/>
      <c r="B123" s="1"/>
      <c r="C123" s="1"/>
      <c r="D123" s="1"/>
      <c r="E123" s="1"/>
    </row>
    <row r="124" spans="1:5" ht="21" customHeight="1" x14ac:dyDescent="0.3">
      <c r="A124" s="1"/>
      <c r="B124" s="1"/>
      <c r="C124" s="1"/>
      <c r="D124" s="1"/>
      <c r="E124" s="1"/>
    </row>
    <row r="125" spans="1:5" ht="21" customHeight="1" x14ac:dyDescent="0.3">
      <c r="A125" s="1"/>
      <c r="B125" s="1"/>
      <c r="C125" s="1"/>
      <c r="D125" s="1"/>
      <c r="E125" s="1"/>
    </row>
    <row r="126" spans="1:5" ht="21" customHeight="1" x14ac:dyDescent="0.3">
      <c r="A126" s="1"/>
      <c r="B126" s="1"/>
      <c r="C126" s="1"/>
      <c r="D126" s="1"/>
      <c r="E126" s="1"/>
    </row>
    <row r="127" spans="1:5" ht="21" customHeight="1" x14ac:dyDescent="0.3">
      <c r="A127" s="1"/>
      <c r="B127" s="1"/>
      <c r="C127" s="1"/>
      <c r="D127" s="1"/>
      <c r="E127" s="1"/>
    </row>
    <row r="128" spans="1:5" ht="21" customHeight="1" x14ac:dyDescent="0.3">
      <c r="A128" s="1"/>
      <c r="B128" s="1"/>
      <c r="C128" s="1"/>
      <c r="D128" s="1"/>
      <c r="E128" s="1"/>
    </row>
    <row r="129" spans="1:5" ht="21" customHeight="1" x14ac:dyDescent="0.3">
      <c r="A129" s="1"/>
      <c r="B129" s="1"/>
      <c r="C129" s="1"/>
      <c r="D129" s="1"/>
      <c r="E129" s="1"/>
    </row>
    <row r="130" spans="1:5" ht="21" customHeight="1" x14ac:dyDescent="0.3">
      <c r="A130" s="1"/>
      <c r="B130" s="1"/>
      <c r="C130" s="1"/>
      <c r="D130" s="1"/>
      <c r="E130" s="1"/>
    </row>
    <row r="131" spans="1:5" ht="21" customHeight="1" x14ac:dyDescent="0.3">
      <c r="A131" s="1"/>
      <c r="B131" s="1"/>
      <c r="C131" s="1"/>
      <c r="D131" s="1"/>
      <c r="E131" s="1"/>
    </row>
    <row r="132" spans="1:5" ht="21" customHeight="1" x14ac:dyDescent="0.3">
      <c r="A132" s="1"/>
      <c r="B132" s="1"/>
      <c r="C132" s="1"/>
      <c r="D132" s="1"/>
      <c r="E132" s="1"/>
    </row>
    <row r="133" spans="1:5" ht="21" customHeight="1" x14ac:dyDescent="0.3">
      <c r="A133" s="1"/>
      <c r="B133" s="1"/>
      <c r="C133" s="1"/>
      <c r="D133" s="1"/>
      <c r="E133" s="1"/>
    </row>
    <row r="134" spans="1:5" ht="21" customHeight="1" x14ac:dyDescent="0.3">
      <c r="A134" s="1"/>
      <c r="B134" s="1"/>
      <c r="C134" s="1"/>
      <c r="D134" s="1"/>
      <c r="E134" s="1"/>
    </row>
    <row r="135" spans="1:5" ht="21" customHeight="1" x14ac:dyDescent="0.3">
      <c r="A135" s="1"/>
      <c r="B135" s="1"/>
      <c r="C135" s="1"/>
      <c r="D135" s="1"/>
      <c r="E135" s="1"/>
    </row>
    <row r="136" spans="1:5" ht="21" customHeight="1" x14ac:dyDescent="0.3">
      <c r="A136" s="1"/>
      <c r="B136" s="1"/>
      <c r="C136" s="1"/>
      <c r="D136" s="1"/>
      <c r="E136" s="1"/>
    </row>
    <row r="137" spans="1:5" ht="21" customHeight="1" x14ac:dyDescent="0.3">
      <c r="A137" s="1"/>
      <c r="B137" s="1"/>
      <c r="C137" s="1"/>
      <c r="D137" s="1"/>
      <c r="E137" s="1"/>
    </row>
    <row r="138" spans="1:5" ht="21" customHeight="1" x14ac:dyDescent="0.3">
      <c r="A138" s="1"/>
      <c r="B138" s="1"/>
      <c r="C138" s="1"/>
      <c r="D138" s="1"/>
      <c r="E138" s="1"/>
    </row>
    <row r="139" spans="1:5" ht="21" customHeight="1" x14ac:dyDescent="0.3">
      <c r="A139" s="1"/>
      <c r="B139" s="1"/>
      <c r="C139" s="1"/>
      <c r="D139" s="1"/>
      <c r="E139" s="1"/>
    </row>
    <row r="140" spans="1:5" ht="21" customHeight="1" x14ac:dyDescent="0.3">
      <c r="A140" s="1"/>
      <c r="B140" s="1"/>
      <c r="C140" s="1"/>
      <c r="D140" s="1"/>
      <c r="E140" s="1"/>
    </row>
    <row r="141" spans="1:5" ht="21" customHeight="1" x14ac:dyDescent="0.3">
      <c r="A141" s="1"/>
      <c r="B141" s="1"/>
      <c r="C141" s="1"/>
      <c r="D141" s="1"/>
      <c r="E141" s="1"/>
    </row>
    <row r="142" spans="1:5" ht="21" customHeight="1" x14ac:dyDescent="0.3">
      <c r="A142" s="1"/>
      <c r="B142" s="1"/>
      <c r="C142" s="1"/>
      <c r="D142" s="1"/>
      <c r="E142" s="1"/>
    </row>
    <row r="143" spans="1:5" ht="21" customHeight="1" x14ac:dyDescent="0.3">
      <c r="A143" s="1"/>
      <c r="B143" s="1"/>
      <c r="C143" s="1"/>
      <c r="D143" s="1"/>
      <c r="E143" s="1"/>
    </row>
    <row r="144" spans="1:5" ht="21" customHeight="1" x14ac:dyDescent="0.3">
      <c r="A144" s="1"/>
      <c r="B144" s="1"/>
      <c r="C144" s="1"/>
      <c r="D144" s="1"/>
      <c r="E144" s="1"/>
    </row>
    <row r="145" spans="1:5" ht="21" customHeight="1" x14ac:dyDescent="0.3">
      <c r="A145" s="1"/>
      <c r="B145" s="1"/>
      <c r="C145" s="1"/>
      <c r="D145" s="1"/>
      <c r="E145" s="1"/>
    </row>
    <row r="146" spans="1:5" ht="21" customHeight="1" x14ac:dyDescent="0.3">
      <c r="A146" s="1"/>
      <c r="B146" s="1"/>
      <c r="C146" s="1"/>
      <c r="D146" s="1"/>
      <c r="E146" s="1"/>
    </row>
    <row r="147" spans="1:5" ht="21" customHeight="1" x14ac:dyDescent="0.3">
      <c r="A147" s="1"/>
      <c r="B147" s="1"/>
      <c r="C147" s="1"/>
      <c r="D147" s="1"/>
      <c r="E147" s="1"/>
    </row>
    <row r="148" spans="1:5" ht="21" customHeight="1" x14ac:dyDescent="0.3">
      <c r="A148" s="1"/>
      <c r="B148" s="1"/>
      <c r="C148" s="1"/>
      <c r="D148" s="1"/>
      <c r="E148" s="1"/>
    </row>
    <row r="149" spans="1:5" ht="21" customHeight="1" x14ac:dyDescent="0.3">
      <c r="A149" s="1"/>
      <c r="B149" s="1"/>
      <c r="C149" s="1"/>
      <c r="D149" s="1"/>
      <c r="E149" s="1"/>
    </row>
    <row r="150" spans="1:5" ht="21" customHeight="1" x14ac:dyDescent="0.3">
      <c r="A150" s="1"/>
      <c r="B150" s="1"/>
      <c r="C150" s="1"/>
      <c r="D150" s="1"/>
      <c r="E150" s="1"/>
    </row>
    <row r="151" spans="1:5" ht="21" customHeight="1" x14ac:dyDescent="0.3">
      <c r="A151" s="1"/>
      <c r="B151" s="1"/>
      <c r="C151" s="1"/>
      <c r="D151" s="1"/>
      <c r="E151" s="1"/>
    </row>
    <row r="152" spans="1:5" ht="21" customHeight="1" x14ac:dyDescent="0.3">
      <c r="A152" s="1"/>
      <c r="B152" s="1"/>
      <c r="C152" s="1"/>
      <c r="D152" s="1"/>
      <c r="E152" s="1"/>
    </row>
    <row r="153" spans="1:5" ht="21" customHeight="1" x14ac:dyDescent="0.3">
      <c r="A153" s="1"/>
      <c r="B153" s="1"/>
      <c r="C153" s="1"/>
      <c r="D153" s="1"/>
      <c r="E153" s="1"/>
    </row>
    <row r="154" spans="1:5" ht="21" customHeight="1" x14ac:dyDescent="0.3">
      <c r="A154" s="1"/>
      <c r="B154" s="1"/>
      <c r="C154" s="1"/>
      <c r="D154" s="1"/>
      <c r="E154" s="1"/>
    </row>
    <row r="155" spans="1:5" ht="21" customHeight="1" x14ac:dyDescent="0.3">
      <c r="A155" s="1"/>
      <c r="B155" s="1"/>
      <c r="C155" s="1"/>
      <c r="D155" s="1"/>
      <c r="E155" s="1"/>
    </row>
    <row r="156" spans="1:5" ht="21" customHeight="1" x14ac:dyDescent="0.3">
      <c r="A156" s="1"/>
      <c r="B156" s="1"/>
      <c r="C156" s="1"/>
      <c r="D156" s="1"/>
      <c r="E156" s="1"/>
    </row>
    <row r="157" spans="1:5" ht="21" customHeight="1" x14ac:dyDescent="0.3">
      <c r="A157" s="1"/>
      <c r="B157" s="1"/>
      <c r="C157" s="1"/>
      <c r="D157" s="1"/>
      <c r="E157" s="1"/>
    </row>
    <row r="158" spans="1:5" ht="21" customHeight="1" x14ac:dyDescent="0.3">
      <c r="A158" s="1"/>
      <c r="B158" s="1"/>
      <c r="C158" s="1"/>
      <c r="D158" s="1"/>
      <c r="E158" s="1"/>
    </row>
    <row r="159" spans="1:5" ht="21" customHeight="1" x14ac:dyDescent="0.3">
      <c r="A159" s="1"/>
      <c r="B159" s="1"/>
      <c r="C159" s="1"/>
      <c r="D159" s="1"/>
      <c r="E159" s="1"/>
    </row>
    <row r="160" spans="1:5" ht="21" customHeight="1" x14ac:dyDescent="0.3">
      <c r="A160" s="1"/>
      <c r="B160" s="1"/>
      <c r="C160" s="1"/>
      <c r="D160" s="1"/>
      <c r="E160" s="1"/>
    </row>
    <row r="161" spans="1:5" ht="21" customHeight="1" x14ac:dyDescent="0.3">
      <c r="A161" s="1"/>
      <c r="B161" s="1"/>
      <c r="C161" s="1"/>
      <c r="D161" s="1"/>
      <c r="E161" s="1"/>
    </row>
    <row r="162" spans="1:5" ht="21" customHeight="1" x14ac:dyDescent="0.3">
      <c r="A162" s="1"/>
      <c r="B162" s="1"/>
      <c r="C162" s="1"/>
      <c r="D162" s="1"/>
      <c r="E162" s="1"/>
    </row>
    <row r="163" spans="1:5" ht="21" customHeight="1" x14ac:dyDescent="0.3">
      <c r="A163" s="1"/>
      <c r="B163" s="1"/>
      <c r="C163" s="1"/>
      <c r="D163" s="1"/>
      <c r="E163" s="1"/>
    </row>
    <row r="164" spans="1:5" ht="21" customHeight="1" x14ac:dyDescent="0.3">
      <c r="A164" s="1"/>
      <c r="B164" s="1"/>
      <c r="C164" s="1"/>
      <c r="D164" s="1"/>
      <c r="E164" s="1"/>
    </row>
    <row r="165" spans="1:5" ht="21" customHeight="1" x14ac:dyDescent="0.3">
      <c r="A165" s="1"/>
      <c r="B165" s="1"/>
      <c r="C165" s="1"/>
      <c r="D165" s="1"/>
      <c r="E165" s="1"/>
    </row>
    <row r="166" spans="1:5" ht="21" customHeight="1" x14ac:dyDescent="0.3">
      <c r="A166" s="1"/>
      <c r="B166" s="1"/>
      <c r="C166" s="1"/>
      <c r="D166" s="1"/>
      <c r="E166" s="1"/>
    </row>
    <row r="167" spans="1:5" ht="21" customHeight="1" x14ac:dyDescent="0.3">
      <c r="A167" s="1"/>
      <c r="B167" s="1"/>
      <c r="C167" s="1"/>
      <c r="D167" s="1"/>
      <c r="E167" s="1"/>
    </row>
    <row r="168" spans="1:5" ht="21" customHeight="1" x14ac:dyDescent="0.3">
      <c r="A168" s="1"/>
      <c r="B168" s="1"/>
      <c r="C168" s="1"/>
      <c r="D168" s="1"/>
      <c r="E168" s="1"/>
    </row>
    <row r="169" spans="1:5" ht="21" customHeight="1" x14ac:dyDescent="0.3">
      <c r="A169" s="1"/>
      <c r="B169" s="1"/>
      <c r="C169" s="1"/>
      <c r="D169" s="1"/>
      <c r="E169" s="1"/>
    </row>
    <row r="170" spans="1:5" ht="21" customHeight="1" x14ac:dyDescent="0.3">
      <c r="A170" s="1"/>
      <c r="B170" s="1"/>
      <c r="C170" s="1"/>
      <c r="D170" s="1"/>
      <c r="E170" s="1"/>
    </row>
    <row r="171" spans="1:5" ht="21" customHeight="1" x14ac:dyDescent="0.3">
      <c r="A171" s="1"/>
      <c r="B171" s="1"/>
      <c r="C171" s="1"/>
      <c r="D171" s="1"/>
      <c r="E171" s="1"/>
    </row>
    <row r="172" spans="1:5" ht="21" customHeight="1" x14ac:dyDescent="0.3">
      <c r="A172" s="1"/>
      <c r="B172" s="1"/>
      <c r="C172" s="1"/>
      <c r="D172" s="1"/>
      <c r="E172" s="1"/>
    </row>
    <row r="173" spans="1:5" ht="21" customHeight="1" x14ac:dyDescent="0.3">
      <c r="A173" s="1"/>
      <c r="B173" s="1"/>
      <c r="C173" s="1"/>
      <c r="D173" s="1"/>
      <c r="E173" s="1"/>
    </row>
    <row r="174" spans="1:5" ht="21" customHeight="1" x14ac:dyDescent="0.3">
      <c r="A174" s="1"/>
      <c r="B174" s="1"/>
      <c r="C174" s="1"/>
      <c r="D174" s="1"/>
      <c r="E174" s="1"/>
    </row>
    <row r="175" spans="1:5" ht="21" customHeight="1" x14ac:dyDescent="0.3">
      <c r="A175" s="1"/>
      <c r="B175" s="1"/>
      <c r="C175" s="1"/>
      <c r="D175" s="1"/>
      <c r="E175" s="1"/>
    </row>
    <row r="176" spans="1:5" ht="21" customHeight="1" x14ac:dyDescent="0.3">
      <c r="A176" s="1"/>
      <c r="B176" s="1"/>
      <c r="C176" s="1"/>
      <c r="D176" s="1"/>
      <c r="E176" s="1"/>
    </row>
    <row r="177" spans="1:5" ht="21" customHeight="1" x14ac:dyDescent="0.3">
      <c r="A177" s="1"/>
      <c r="B177" s="1"/>
      <c r="C177" s="1"/>
      <c r="D177" s="1"/>
      <c r="E177" s="1"/>
    </row>
    <row r="178" spans="1:5" ht="21" customHeight="1" x14ac:dyDescent="0.3">
      <c r="A178" s="1"/>
      <c r="B178" s="1"/>
      <c r="C178" s="1"/>
      <c r="D178" s="1"/>
      <c r="E178" s="1"/>
    </row>
    <row r="179" spans="1:5" ht="21" customHeight="1" x14ac:dyDescent="0.3">
      <c r="A179" s="1"/>
      <c r="B179" s="1"/>
      <c r="C179" s="1"/>
      <c r="D179" s="1"/>
      <c r="E179" s="1"/>
    </row>
    <row r="180" spans="1:5" ht="21" customHeight="1" x14ac:dyDescent="0.3">
      <c r="A180" s="1"/>
      <c r="B180" s="1"/>
      <c r="C180" s="1"/>
      <c r="D180" s="1"/>
      <c r="E180" s="1"/>
    </row>
    <row r="181" spans="1:5" ht="21" customHeight="1" x14ac:dyDescent="0.3">
      <c r="A181" s="1"/>
      <c r="B181" s="1"/>
      <c r="C181" s="1"/>
      <c r="D181" s="1"/>
      <c r="E181" s="1"/>
    </row>
    <row r="182" spans="1:5" ht="21" customHeight="1" x14ac:dyDescent="0.3">
      <c r="A182" s="1"/>
      <c r="B182" s="1"/>
      <c r="C182" s="1"/>
      <c r="D182" s="1"/>
      <c r="E182" s="1"/>
    </row>
    <row r="183" spans="1:5" ht="21" customHeight="1" x14ac:dyDescent="0.3">
      <c r="A183" s="1"/>
      <c r="B183" s="1"/>
      <c r="C183" s="1"/>
      <c r="D183" s="1"/>
      <c r="E183" s="1"/>
    </row>
    <row r="184" spans="1:5" ht="21" customHeight="1" x14ac:dyDescent="0.3">
      <c r="A184" s="1"/>
      <c r="B184" s="1"/>
      <c r="C184" s="1"/>
      <c r="D184" s="1"/>
      <c r="E184" s="1"/>
    </row>
    <row r="185" spans="1:5" ht="21" customHeight="1" x14ac:dyDescent="0.3">
      <c r="A185" s="1"/>
      <c r="B185" s="1"/>
      <c r="C185" s="1"/>
      <c r="D185" s="1"/>
      <c r="E185" s="1"/>
    </row>
    <row r="186" spans="1:5" ht="21" customHeight="1" x14ac:dyDescent="0.3">
      <c r="A186" s="1"/>
      <c r="B186" s="1"/>
      <c r="C186" s="1"/>
      <c r="D186" s="1"/>
      <c r="E186" s="1"/>
    </row>
    <row r="187" spans="1:5" ht="21" customHeight="1" x14ac:dyDescent="0.3">
      <c r="A187" s="1"/>
      <c r="B187" s="1"/>
      <c r="C187" s="1"/>
      <c r="D187" s="1"/>
      <c r="E187" s="1"/>
    </row>
    <row r="188" spans="1:5" ht="21" customHeight="1" x14ac:dyDescent="0.3">
      <c r="A188" s="1"/>
      <c r="B188" s="1"/>
      <c r="C188" s="1"/>
      <c r="D188" s="1"/>
      <c r="E188" s="1"/>
    </row>
    <row r="189" spans="1:5" ht="21" customHeight="1" x14ac:dyDescent="0.3">
      <c r="A189" s="1"/>
      <c r="B189" s="1"/>
      <c r="C189" s="1"/>
      <c r="D189" s="1"/>
      <c r="E189" s="1"/>
    </row>
    <row r="190" spans="1:5" ht="21" customHeight="1" x14ac:dyDescent="0.3">
      <c r="A190" s="1"/>
      <c r="B190" s="1"/>
      <c r="C190" s="1"/>
      <c r="D190" s="1"/>
      <c r="E190" s="1"/>
    </row>
    <row r="191" spans="1:5" ht="21" customHeight="1" x14ac:dyDescent="0.3">
      <c r="A191" s="1"/>
      <c r="B191" s="1"/>
      <c r="C191" s="1"/>
      <c r="D191" s="1"/>
      <c r="E191" s="1"/>
    </row>
    <row r="192" spans="1:5" ht="21" customHeight="1" x14ac:dyDescent="0.3">
      <c r="A192" s="1"/>
      <c r="B192" s="1"/>
      <c r="C192" s="1"/>
      <c r="D192" s="1"/>
      <c r="E192" s="1"/>
    </row>
    <row r="193" spans="1:5" ht="21" customHeight="1" x14ac:dyDescent="0.3">
      <c r="A193" s="1"/>
      <c r="B193" s="1"/>
      <c r="C193" s="1"/>
      <c r="D193" s="1"/>
      <c r="E193" s="1"/>
    </row>
    <row r="194" spans="1:5" ht="21" customHeight="1" x14ac:dyDescent="0.3">
      <c r="A194" s="1"/>
      <c r="B194" s="1"/>
      <c r="C194" s="1"/>
      <c r="D194" s="1"/>
      <c r="E194" s="1"/>
    </row>
    <row r="195" spans="1:5" ht="21" customHeight="1" x14ac:dyDescent="0.3">
      <c r="A195" s="1"/>
      <c r="B195" s="1"/>
      <c r="C195" s="1"/>
      <c r="D195" s="1"/>
      <c r="E195" s="1"/>
    </row>
    <row r="196" spans="1:5" ht="21" customHeight="1" x14ac:dyDescent="0.3">
      <c r="A196" s="1"/>
      <c r="B196" s="1"/>
      <c r="C196" s="1"/>
      <c r="D196" s="1"/>
      <c r="E196" s="1"/>
    </row>
    <row r="197" spans="1:5" ht="21" customHeight="1" x14ac:dyDescent="0.3">
      <c r="A197" s="1"/>
      <c r="B197" s="1"/>
      <c r="C197" s="1"/>
      <c r="D197" s="1"/>
      <c r="E197" s="1"/>
    </row>
    <row r="198" spans="1:5" ht="21" customHeight="1" x14ac:dyDescent="0.3">
      <c r="A198" s="1"/>
      <c r="B198" s="1"/>
      <c r="C198" s="1"/>
      <c r="D198" s="1"/>
      <c r="E198" s="1"/>
    </row>
    <row r="199" spans="1:5" ht="21" customHeight="1" x14ac:dyDescent="0.3">
      <c r="A199" s="1"/>
      <c r="B199" s="1"/>
      <c r="C199" s="1"/>
      <c r="D199" s="1"/>
      <c r="E199" s="1"/>
    </row>
    <row r="200" spans="1:5" ht="21" customHeight="1" x14ac:dyDescent="0.3">
      <c r="A200" s="1"/>
      <c r="B200" s="1"/>
      <c r="C200" s="1"/>
      <c r="D200" s="1"/>
      <c r="E200" s="1"/>
    </row>
    <row r="201" spans="1:5" ht="21" customHeight="1" x14ac:dyDescent="0.3">
      <c r="A201" s="1"/>
      <c r="B201" s="1"/>
      <c r="C201" s="1"/>
      <c r="D201" s="1"/>
      <c r="E201" s="1"/>
    </row>
    <row r="202" spans="1:5" ht="21" customHeight="1" x14ac:dyDescent="0.3">
      <c r="A202" s="1"/>
      <c r="B202" s="1"/>
      <c r="C202" s="1"/>
      <c r="D202" s="1"/>
      <c r="E202" s="1"/>
    </row>
    <row r="203" spans="1:5" ht="21" customHeight="1" x14ac:dyDescent="0.3">
      <c r="A203" s="1"/>
      <c r="B203" s="1"/>
      <c r="C203" s="1"/>
      <c r="D203" s="1"/>
      <c r="E203" s="1"/>
    </row>
    <row r="204" spans="1:5" ht="21" customHeight="1" x14ac:dyDescent="0.3">
      <c r="A204" s="1"/>
      <c r="B204" s="1"/>
      <c r="C204" s="1"/>
      <c r="D204" s="1"/>
      <c r="E204" s="1"/>
    </row>
    <row r="205" spans="1:5" ht="21" customHeight="1" x14ac:dyDescent="0.3">
      <c r="A205" s="1"/>
      <c r="B205" s="1"/>
      <c r="C205" s="1"/>
      <c r="D205" s="1"/>
      <c r="E205" s="1"/>
    </row>
    <row r="206" spans="1:5" ht="21" customHeight="1" x14ac:dyDescent="0.3">
      <c r="A206" s="1"/>
      <c r="B206" s="1"/>
      <c r="C206" s="1"/>
      <c r="D206" s="1"/>
      <c r="E206" s="1"/>
    </row>
    <row r="207" spans="1:5" ht="21" customHeight="1" x14ac:dyDescent="0.3">
      <c r="A207" s="1"/>
      <c r="B207" s="1"/>
      <c r="C207" s="1"/>
      <c r="D207" s="1"/>
      <c r="E207" s="1"/>
    </row>
    <row r="208" spans="1:5" ht="21" customHeight="1" x14ac:dyDescent="0.3">
      <c r="A208" s="1"/>
      <c r="B208" s="1"/>
      <c r="C208" s="1"/>
      <c r="D208" s="1"/>
      <c r="E208" s="1"/>
    </row>
    <row r="209" spans="1:5" ht="21" customHeight="1" x14ac:dyDescent="0.3">
      <c r="A209" s="1"/>
      <c r="B209" s="1"/>
      <c r="C209" s="1"/>
      <c r="D209" s="1"/>
      <c r="E209" s="1"/>
    </row>
    <row r="210" spans="1:5" ht="21" customHeight="1" x14ac:dyDescent="0.3">
      <c r="A210" s="1"/>
      <c r="B210" s="1"/>
      <c r="C210" s="1"/>
      <c r="D210" s="1"/>
      <c r="E210" s="1"/>
    </row>
    <row r="211" spans="1:5" ht="21" customHeight="1" x14ac:dyDescent="0.3">
      <c r="A211" s="1"/>
      <c r="B211" s="1"/>
      <c r="C211" s="1"/>
      <c r="D211" s="1"/>
      <c r="E211" s="1"/>
    </row>
    <row r="212" spans="1:5" ht="21" customHeight="1" x14ac:dyDescent="0.3">
      <c r="A212" s="1"/>
      <c r="B212" s="1"/>
      <c r="C212" s="1"/>
      <c r="D212" s="1"/>
      <c r="E212" s="1"/>
    </row>
    <row r="213" spans="1:5" ht="21" customHeight="1" x14ac:dyDescent="0.3">
      <c r="A213" s="1"/>
      <c r="B213" s="1"/>
      <c r="C213" s="1"/>
      <c r="D213" s="1"/>
      <c r="E213" s="1"/>
    </row>
    <row r="214" spans="1:5" ht="21" customHeight="1" x14ac:dyDescent="0.3">
      <c r="A214" s="1"/>
      <c r="B214" s="1"/>
      <c r="C214" s="1"/>
      <c r="D214" s="1"/>
      <c r="E214" s="1"/>
    </row>
    <row r="215" spans="1:5" ht="21" customHeight="1" x14ac:dyDescent="0.3">
      <c r="A215" s="1"/>
      <c r="B215" s="1"/>
      <c r="C215" s="1"/>
      <c r="D215" s="1"/>
      <c r="E215" s="1"/>
    </row>
    <row r="216" spans="1:5" ht="21" customHeight="1" x14ac:dyDescent="0.3">
      <c r="A216" s="1"/>
      <c r="B216" s="1"/>
      <c r="C216" s="1"/>
      <c r="D216" s="1"/>
      <c r="E216" s="1"/>
    </row>
    <row r="217" spans="1:5" ht="21" customHeight="1" x14ac:dyDescent="0.3">
      <c r="A217" s="1"/>
      <c r="B217" s="1"/>
      <c r="C217" s="1"/>
      <c r="D217" s="1"/>
      <c r="E217" s="1"/>
    </row>
    <row r="218" spans="1:5" ht="21" customHeight="1" x14ac:dyDescent="0.3">
      <c r="A218" s="1"/>
      <c r="B218" s="1"/>
      <c r="C218" s="1"/>
      <c r="D218" s="1"/>
      <c r="E218" s="1"/>
    </row>
    <row r="219" spans="1:5" ht="21" customHeight="1" x14ac:dyDescent="0.3">
      <c r="A219" s="1"/>
      <c r="B219" s="1"/>
      <c r="C219" s="1"/>
      <c r="D219" s="1"/>
      <c r="E219" s="1"/>
    </row>
    <row r="220" spans="1:5" ht="21" customHeight="1" x14ac:dyDescent="0.3">
      <c r="A220" s="1"/>
      <c r="B220" s="1"/>
      <c r="C220" s="1"/>
      <c r="D220" s="1"/>
      <c r="E220" s="1"/>
    </row>
    <row r="221" spans="1:5" ht="21" customHeight="1" x14ac:dyDescent="0.3">
      <c r="A221" s="1"/>
      <c r="B221" s="1"/>
      <c r="C221" s="1"/>
      <c r="D221" s="1"/>
      <c r="E221" s="1"/>
    </row>
    <row r="222" spans="1:5" ht="21" customHeight="1" x14ac:dyDescent="0.3">
      <c r="A222" s="1"/>
      <c r="B222" s="1"/>
      <c r="C222" s="1"/>
      <c r="D222" s="1"/>
      <c r="E222" s="1"/>
    </row>
    <row r="223" spans="1:5" ht="21" customHeight="1" x14ac:dyDescent="0.3">
      <c r="A223" s="1"/>
      <c r="B223" s="1"/>
      <c r="C223" s="1"/>
      <c r="D223" s="1"/>
      <c r="E223" s="1"/>
    </row>
    <row r="224" spans="1:5" ht="21" customHeight="1" x14ac:dyDescent="0.3">
      <c r="A224" s="1"/>
      <c r="B224" s="1"/>
      <c r="C224" s="1"/>
      <c r="D224" s="1"/>
      <c r="E224" s="1"/>
    </row>
    <row r="225" spans="1:5" ht="21" customHeight="1" x14ac:dyDescent="0.3">
      <c r="A225" s="1"/>
      <c r="B225" s="1"/>
      <c r="C225" s="1"/>
      <c r="D225" s="1"/>
      <c r="E225" s="1"/>
    </row>
    <row r="226" spans="1:5" ht="21" customHeight="1" x14ac:dyDescent="0.3">
      <c r="A226" s="1"/>
      <c r="B226" s="1"/>
      <c r="C226" s="1"/>
      <c r="D226" s="1"/>
      <c r="E226" s="1"/>
    </row>
    <row r="227" spans="1:5" ht="21" customHeight="1" x14ac:dyDescent="0.3">
      <c r="A227" s="1"/>
      <c r="B227" s="1"/>
      <c r="C227" s="1"/>
      <c r="D227" s="1"/>
      <c r="E227" s="1"/>
    </row>
    <row r="228" spans="1:5" ht="21" customHeight="1" x14ac:dyDescent="0.3">
      <c r="A228" s="1"/>
      <c r="B228" s="1"/>
      <c r="C228" s="1"/>
      <c r="D228" s="1"/>
      <c r="E228" s="1"/>
    </row>
    <row r="229" spans="1:5" ht="15.75" customHeight="1" x14ac:dyDescent="0.3"/>
    <row r="230" spans="1:5" ht="15.75" customHeight="1" x14ac:dyDescent="0.3"/>
    <row r="231" spans="1:5" ht="15.75" customHeight="1" x14ac:dyDescent="0.3"/>
    <row r="232" spans="1:5" ht="15.75" customHeight="1" x14ac:dyDescent="0.3"/>
    <row r="233" spans="1:5" ht="15.75" customHeight="1" x14ac:dyDescent="0.3"/>
    <row r="234" spans="1:5" ht="15.75" customHeight="1" x14ac:dyDescent="0.3"/>
    <row r="235" spans="1:5" ht="15.75" customHeight="1" x14ac:dyDescent="0.3"/>
    <row r="236" spans="1:5" ht="15.75" customHeight="1" x14ac:dyDescent="0.3"/>
    <row r="237" spans="1:5" ht="15.75" customHeight="1" x14ac:dyDescent="0.3"/>
    <row r="238" spans="1:5" ht="15.75" customHeight="1" x14ac:dyDescent="0.3"/>
    <row r="239" spans="1:5" ht="15.75" customHeight="1" x14ac:dyDescent="0.3"/>
    <row r="240" spans="1:5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</sheetData>
  <mergeCells count="1">
    <mergeCell ref="A1:D1"/>
  </mergeCells>
  <printOptions horizontalCentered="1"/>
  <pageMargins left="0.7" right="0.7" top="0.75" bottom="0.75" header="0" footer="0"/>
  <pageSetup scale="64" fitToHeight="0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21</vt:i4>
      </vt:variant>
    </vt:vector>
  </HeadingPairs>
  <TitlesOfParts>
    <vt:vector size="21" baseType="lpstr">
      <vt:lpstr>RAM</vt:lpstr>
      <vt:lpstr>Centralt</vt:lpstr>
      <vt:lpstr>Bussnämnden</vt:lpstr>
      <vt:lpstr>Festgruppen</vt:lpstr>
      <vt:lpstr>Föreningar</vt:lpstr>
      <vt:lpstr>Idrottsnämnden</vt:lpstr>
      <vt:lpstr>Internationella Gruppen</vt:lpstr>
      <vt:lpstr>Jipponämnden</vt:lpstr>
      <vt:lpstr>KBM</vt:lpstr>
      <vt:lpstr>JML-nämnden</vt:lpstr>
      <vt:lpstr>Klubbnissarna</vt:lpstr>
      <vt:lpstr>Kommunikationsnämnden</vt:lpstr>
      <vt:lpstr>MSN</vt:lpstr>
      <vt:lpstr>Näringslivsnämnden</vt:lpstr>
      <vt:lpstr>Smörjkammarnämnden</vt:lpstr>
      <vt:lpstr>Studienämnden</vt:lpstr>
      <vt:lpstr>Skärmnämnden</vt:lpstr>
      <vt:lpstr>Vinprovarkommittén</vt:lpstr>
      <vt:lpstr>Moment</vt:lpstr>
      <vt:lpstr>Jubelspexet</vt:lpstr>
      <vt:lpstr>kladdddd phös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haeggman</dc:creator>
  <cp:lastModifiedBy>Jebadia</cp:lastModifiedBy>
  <cp:lastPrinted>2022-02-22T15:39:52Z</cp:lastPrinted>
  <dcterms:created xsi:type="dcterms:W3CDTF">2022-02-22T15:30:45Z</dcterms:created>
  <dcterms:modified xsi:type="dcterms:W3CDTF">2022-02-25T14:12:44Z</dcterms:modified>
</cp:coreProperties>
</file>